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cd1aacda824b4b/_finance_and_records/financial_records/housing/18644 NE 57TH WY/"/>
    </mc:Choice>
  </mc:AlternateContent>
  <xr:revisionPtr revIDLastSave="349" documentId="8_{54B79774-EEEE-4A38-AA64-E6AC4964F403}" xr6:coauthVersionLast="36" xr6:coauthVersionMax="36" xr10:uidLastSave="{D8C673EF-A9AF-4627-B3C8-2C37FE04A3BB}"/>
  <bookViews>
    <workbookView xWindow="0" yWindow="0" windowWidth="16050" windowHeight="6735" xr2:uid="{1A7E17D7-CA40-4998-89A0-E706C88F6D57}"/>
  </bookViews>
  <sheets>
    <sheet name="Summary" sheetId="2" r:id="rId1"/>
    <sheet name="BoardBatten Wall (1)" sheetId="6" r:id="rId2"/>
    <sheet name="BoardBatten Wall (2)" sheetId="3" r:id="rId3"/>
    <sheet name="BoardBatten Wall (3)" sheetId="4" r:id="rId4"/>
    <sheet name="BoardBatten Wall (4)" sheetId="5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5" l="1"/>
  <c r="B15" i="5"/>
  <c r="B16" i="5"/>
  <c r="B17" i="5"/>
  <c r="B18" i="5"/>
  <c r="B19" i="5"/>
  <c r="B20" i="5"/>
  <c r="B6" i="5"/>
  <c r="F2" i="5" s="1"/>
  <c r="B6" i="4"/>
  <c r="F2" i="4" s="1"/>
  <c r="B6" i="3"/>
  <c r="F2" i="3" s="1"/>
  <c r="B6" i="6"/>
  <c r="F2" i="6" s="1"/>
  <c r="B5" i="5"/>
  <c r="B5" i="4"/>
  <c r="B5" i="3"/>
  <c r="B5" i="6"/>
  <c r="B14" i="4"/>
  <c r="B15" i="4"/>
  <c r="B16" i="4"/>
  <c r="B17" i="4"/>
  <c r="B18" i="4"/>
  <c r="B19" i="4"/>
  <c r="B20" i="4"/>
  <c r="B20" i="3"/>
  <c r="B14" i="6"/>
  <c r="B15" i="6"/>
  <c r="B16" i="6"/>
  <c r="B17" i="6"/>
  <c r="B18" i="6"/>
  <c r="B19" i="6"/>
  <c r="B20" i="6"/>
  <c r="B14" i="3"/>
  <c r="B15" i="3"/>
  <c r="B16" i="3"/>
  <c r="B17" i="3"/>
  <c r="B18" i="3"/>
  <c r="B19" i="3"/>
  <c r="B7" i="5"/>
  <c r="B9" i="5" s="1"/>
  <c r="D3" i="5" s="1"/>
  <c r="D4" i="5" s="1"/>
  <c r="B7" i="4"/>
  <c r="B9" i="4" s="1"/>
  <c r="B7" i="3"/>
  <c r="B9" i="3" s="1"/>
  <c r="B7" i="6"/>
  <c r="B9" i="6" s="1"/>
  <c r="D3" i="6" s="1"/>
  <c r="A9" i="2"/>
  <c r="A7" i="2"/>
  <c r="A8" i="2"/>
  <c r="A6" i="2"/>
  <c r="B8" i="4" l="1"/>
  <c r="B10" i="4" s="1"/>
  <c r="B8" i="5"/>
  <c r="B10" i="5" s="1"/>
  <c r="D9" i="2" s="1"/>
  <c r="G2" i="5"/>
  <c r="D3" i="4"/>
  <c r="D4" i="4" s="1"/>
  <c r="G2" i="4"/>
  <c r="B8" i="3"/>
  <c r="B10" i="3" s="1"/>
  <c r="D7" i="2" s="1"/>
  <c r="B8" i="6"/>
  <c r="B10" i="6" s="1"/>
  <c r="D6" i="2" s="1"/>
  <c r="G2" i="6"/>
  <c r="D4" i="6"/>
  <c r="D5" i="5"/>
  <c r="D3" i="3"/>
  <c r="G2" i="3"/>
  <c r="H2" i="5" l="1"/>
  <c r="E3" i="5"/>
  <c r="F3" i="5" s="1"/>
  <c r="G3" i="5" s="1"/>
  <c r="I2" i="5"/>
  <c r="H2" i="4"/>
  <c r="I2" i="4" s="1"/>
  <c r="D8" i="2"/>
  <c r="H2" i="6"/>
  <c r="E3" i="6" s="1"/>
  <c r="F3" i="6" s="1"/>
  <c r="G3" i="6" s="1"/>
  <c r="D5" i="6"/>
  <c r="D6" i="5"/>
  <c r="D5" i="4"/>
  <c r="D4" i="3"/>
  <c r="D5" i="3" s="1"/>
  <c r="I2" i="3"/>
  <c r="H2" i="3"/>
  <c r="E3" i="3" s="1"/>
  <c r="F3" i="3" s="1"/>
  <c r="I2" i="6" l="1"/>
  <c r="E3" i="4"/>
  <c r="F3" i="4" s="1"/>
  <c r="G3" i="4" s="1"/>
  <c r="H3" i="4" s="1"/>
  <c r="E4" i="4" s="1"/>
  <c r="F4" i="4" s="1"/>
  <c r="G4" i="4" s="1"/>
  <c r="H3" i="5"/>
  <c r="E4" i="5" s="1"/>
  <c r="F4" i="5" s="1"/>
  <c r="G4" i="5" s="1"/>
  <c r="I3" i="6"/>
  <c r="H3" i="6"/>
  <c r="E4" i="6" s="1"/>
  <c r="F4" i="6" s="1"/>
  <c r="G4" i="6" s="1"/>
  <c r="H4" i="6" s="1"/>
  <c r="E5" i="6" s="1"/>
  <c r="F5" i="6" s="1"/>
  <c r="G5" i="6" s="1"/>
  <c r="D6" i="6"/>
  <c r="D7" i="5"/>
  <c r="D8" i="5" s="1"/>
  <c r="D6" i="4"/>
  <c r="G3" i="3"/>
  <c r="D6" i="3"/>
  <c r="I3" i="5" l="1"/>
  <c r="I4" i="6"/>
  <c r="I4" i="4"/>
  <c r="H4" i="4"/>
  <c r="E5" i="4" s="1"/>
  <c r="F5" i="4" s="1"/>
  <c r="G5" i="4" s="1"/>
  <c r="I3" i="4"/>
  <c r="I4" i="5"/>
  <c r="H4" i="5"/>
  <c r="E5" i="5" s="1"/>
  <c r="F5" i="5" s="1"/>
  <c r="G5" i="5" s="1"/>
  <c r="H5" i="4"/>
  <c r="E6" i="4" s="1"/>
  <c r="F6" i="4" s="1"/>
  <c r="G6" i="4" s="1"/>
  <c r="I5" i="6"/>
  <c r="H5" i="6"/>
  <c r="E6" i="6" s="1"/>
  <c r="F6" i="6" s="1"/>
  <c r="G6" i="6" s="1"/>
  <c r="D7" i="6"/>
  <c r="D8" i="6" s="1"/>
  <c r="D9" i="5"/>
  <c r="D7" i="4"/>
  <c r="H3" i="3"/>
  <c r="E4" i="3" s="1"/>
  <c r="F4" i="3" s="1"/>
  <c r="D7" i="3"/>
  <c r="I5" i="4" l="1"/>
  <c r="I3" i="3"/>
  <c r="I5" i="5"/>
  <c r="H5" i="5"/>
  <c r="E6" i="5" s="1"/>
  <c r="F6" i="5" s="1"/>
  <c r="G6" i="5" s="1"/>
  <c r="H6" i="6"/>
  <c r="I6" i="6" s="1"/>
  <c r="D9" i="6"/>
  <c r="D10" i="6" s="1"/>
  <c r="D10" i="5"/>
  <c r="D11" i="5" s="1"/>
  <c r="H6" i="4"/>
  <c r="I6" i="4" s="1"/>
  <c r="D8" i="4"/>
  <c r="D9" i="4" s="1"/>
  <c r="G4" i="3"/>
  <c r="D8" i="3"/>
  <c r="D9" i="3" s="1"/>
  <c r="E7" i="4" l="1"/>
  <c r="F7" i="4" s="1"/>
  <c r="G7" i="4" s="1"/>
  <c r="H7" i="4" s="1"/>
  <c r="H6" i="5"/>
  <c r="E7" i="5" s="1"/>
  <c r="F7" i="5" s="1"/>
  <c r="G7" i="5" s="1"/>
  <c r="E7" i="6"/>
  <c r="F7" i="6" s="1"/>
  <c r="G7" i="6" s="1"/>
  <c r="H7" i="6" s="1"/>
  <c r="E10" i="6"/>
  <c r="G10" i="6"/>
  <c r="F10" i="6"/>
  <c r="H10" i="6"/>
  <c r="D11" i="6"/>
  <c r="H9" i="6"/>
  <c r="G9" i="6"/>
  <c r="D12" i="5"/>
  <c r="D10" i="4"/>
  <c r="D11" i="4" s="1"/>
  <c r="I4" i="3"/>
  <c r="H4" i="3"/>
  <c r="E5" i="3" s="1"/>
  <c r="F5" i="3" s="1"/>
  <c r="D10" i="3"/>
  <c r="I9" i="6" l="1"/>
  <c r="I7" i="4"/>
  <c r="E8" i="4"/>
  <c r="F8" i="4" s="1"/>
  <c r="G8" i="4" s="1"/>
  <c r="H8" i="4"/>
  <c r="E9" i="4" s="1"/>
  <c r="F9" i="4" s="1"/>
  <c r="G9" i="4" s="1"/>
  <c r="I7" i="5"/>
  <c r="I6" i="5"/>
  <c r="H7" i="5"/>
  <c r="E8" i="5" s="1"/>
  <c r="F8" i="5" s="1"/>
  <c r="G8" i="5" s="1"/>
  <c r="E8" i="6"/>
  <c r="F8" i="6" s="1"/>
  <c r="G8" i="6" s="1"/>
  <c r="I7" i="6"/>
  <c r="I10" i="6"/>
  <c r="G11" i="6"/>
  <c r="H11" i="6"/>
  <c r="F11" i="6"/>
  <c r="E11" i="6"/>
  <c r="D12" i="6"/>
  <c r="H12" i="5"/>
  <c r="G12" i="5"/>
  <c r="D13" i="5"/>
  <c r="G11" i="4"/>
  <c r="H11" i="4"/>
  <c r="D12" i="4"/>
  <c r="G5" i="3"/>
  <c r="D11" i="3"/>
  <c r="I12" i="5" l="1"/>
  <c r="I8" i="4"/>
  <c r="I8" i="5"/>
  <c r="H8" i="5"/>
  <c r="E9" i="5" s="1"/>
  <c r="F9" i="5" s="1"/>
  <c r="G9" i="5" s="1"/>
  <c r="H8" i="6"/>
  <c r="E9" i="6" s="1"/>
  <c r="F9" i="6" s="1"/>
  <c r="I8" i="6"/>
  <c r="I11" i="4"/>
  <c r="H9" i="4"/>
  <c r="E10" i="4" s="1"/>
  <c r="F10" i="4" s="1"/>
  <c r="G10" i="4" s="1"/>
  <c r="H10" i="4" s="1"/>
  <c r="E11" i="4" s="1"/>
  <c r="F11" i="4" s="1"/>
  <c r="H12" i="6"/>
  <c r="E12" i="6"/>
  <c r="G12" i="6"/>
  <c r="F12" i="6"/>
  <c r="D13" i="6"/>
  <c r="I11" i="6"/>
  <c r="G13" i="5"/>
  <c r="H13" i="5"/>
  <c r="F13" i="5"/>
  <c r="E13" i="5"/>
  <c r="D14" i="5"/>
  <c r="H12" i="4"/>
  <c r="G12" i="4"/>
  <c r="I12" i="4" s="1"/>
  <c r="F12" i="4"/>
  <c r="E12" i="4"/>
  <c r="D13" i="4"/>
  <c r="I5" i="3"/>
  <c r="H5" i="3"/>
  <c r="E6" i="3" s="1"/>
  <c r="F6" i="3" s="1"/>
  <c r="D12" i="3"/>
  <c r="I10" i="4" l="1"/>
  <c r="I9" i="4"/>
  <c r="I13" i="5"/>
  <c r="H9" i="5"/>
  <c r="E10" i="5" s="1"/>
  <c r="F10" i="5" s="1"/>
  <c r="G10" i="5" s="1"/>
  <c r="I12" i="6"/>
  <c r="G13" i="6"/>
  <c r="H13" i="6"/>
  <c r="F13" i="6"/>
  <c r="E13" i="6"/>
  <c r="D14" i="6"/>
  <c r="E14" i="5"/>
  <c r="H14" i="5"/>
  <c r="G14" i="5"/>
  <c r="F14" i="5"/>
  <c r="D15" i="5"/>
  <c r="H13" i="4"/>
  <c r="G13" i="4"/>
  <c r="I13" i="4" s="1"/>
  <c r="F13" i="4"/>
  <c r="E13" i="4"/>
  <c r="D14" i="4"/>
  <c r="G6" i="3"/>
  <c r="D13" i="3"/>
  <c r="I9" i="5" l="1"/>
  <c r="I10" i="5"/>
  <c r="H10" i="5"/>
  <c r="E11" i="5" s="1"/>
  <c r="F11" i="5" s="1"/>
  <c r="G11" i="5" s="1"/>
  <c r="I14" i="5"/>
  <c r="F14" i="6"/>
  <c r="H14" i="6"/>
  <c r="G14" i="6"/>
  <c r="E14" i="6"/>
  <c r="D15" i="6"/>
  <c r="I13" i="6"/>
  <c r="F15" i="5"/>
  <c r="E15" i="5"/>
  <c r="H15" i="5"/>
  <c r="G15" i="5"/>
  <c r="I15" i="5" s="1"/>
  <c r="D16" i="5"/>
  <c r="F14" i="4"/>
  <c r="H14" i="4"/>
  <c r="G14" i="4"/>
  <c r="E14" i="4"/>
  <c r="D15" i="4"/>
  <c r="H6" i="3"/>
  <c r="E7" i="3" s="1"/>
  <c r="F7" i="3" s="1"/>
  <c r="H13" i="3"/>
  <c r="G13" i="3"/>
  <c r="D14" i="3"/>
  <c r="F14" i="3" s="1"/>
  <c r="I14" i="4" l="1"/>
  <c r="I11" i="5"/>
  <c r="H11" i="5"/>
  <c r="E12" i="5" s="1"/>
  <c r="F12" i="5" s="1"/>
  <c r="I14" i="6"/>
  <c r="E15" i="6"/>
  <c r="F15" i="6"/>
  <c r="H15" i="6"/>
  <c r="G15" i="6"/>
  <c r="I15" i="6" s="1"/>
  <c r="D16" i="6"/>
  <c r="F16" i="5"/>
  <c r="G16" i="5"/>
  <c r="E16" i="5"/>
  <c r="H16" i="5"/>
  <c r="D17" i="5"/>
  <c r="E15" i="4"/>
  <c r="G15" i="4"/>
  <c r="I15" i="4" s="1"/>
  <c r="H15" i="4"/>
  <c r="F15" i="4"/>
  <c r="D16" i="4"/>
  <c r="G7" i="3"/>
  <c r="I6" i="3"/>
  <c r="H14" i="3"/>
  <c r="G14" i="3"/>
  <c r="E14" i="3"/>
  <c r="D15" i="3"/>
  <c r="F15" i="3" s="1"/>
  <c r="I13" i="3"/>
  <c r="I16" i="5" l="1"/>
  <c r="G16" i="6"/>
  <c r="H16" i="6"/>
  <c r="F16" i="6"/>
  <c r="E16" i="6"/>
  <c r="D17" i="6"/>
  <c r="H17" i="5"/>
  <c r="G17" i="5"/>
  <c r="I17" i="5" s="1"/>
  <c r="E17" i="5"/>
  <c r="F17" i="5"/>
  <c r="D18" i="5"/>
  <c r="G16" i="4"/>
  <c r="F16" i="4"/>
  <c r="E16" i="4"/>
  <c r="H16" i="4"/>
  <c r="D17" i="4"/>
  <c r="I14" i="3"/>
  <c r="H7" i="3"/>
  <c r="E8" i="3" s="1"/>
  <c r="F8" i="3" s="1"/>
  <c r="G8" i="3" s="1"/>
  <c r="E15" i="3"/>
  <c r="H15" i="3"/>
  <c r="G15" i="3"/>
  <c r="I15" i="3" s="1"/>
  <c r="D16" i="3"/>
  <c r="F16" i="3" s="1"/>
  <c r="H8" i="3" l="1"/>
  <c r="E9" i="3" s="1"/>
  <c r="F9" i="3" s="1"/>
  <c r="G9" i="3" s="1"/>
  <c r="I8" i="3"/>
  <c r="I16" i="6"/>
  <c r="I16" i="4"/>
  <c r="H17" i="6"/>
  <c r="E17" i="6"/>
  <c r="G17" i="6"/>
  <c r="I17" i="6" s="1"/>
  <c r="F17" i="6"/>
  <c r="D18" i="6"/>
  <c r="G18" i="5"/>
  <c r="H18" i="5"/>
  <c r="F18" i="5"/>
  <c r="E18" i="5"/>
  <c r="D19" i="5"/>
  <c r="H17" i="4"/>
  <c r="G17" i="4"/>
  <c r="I17" i="4" s="1"/>
  <c r="F17" i="4"/>
  <c r="E17" i="4"/>
  <c r="D18" i="4"/>
  <c r="I7" i="3"/>
  <c r="G16" i="3"/>
  <c r="E16" i="3"/>
  <c r="H16" i="3"/>
  <c r="D17" i="3"/>
  <c r="F17" i="3" s="1"/>
  <c r="H9" i="3" l="1"/>
  <c r="E10" i="3" s="1"/>
  <c r="F10" i="3" s="1"/>
  <c r="G10" i="3" s="1"/>
  <c r="G18" i="6"/>
  <c r="H18" i="6"/>
  <c r="F18" i="6"/>
  <c r="E18" i="6"/>
  <c r="D19" i="6"/>
  <c r="F19" i="5"/>
  <c r="H19" i="5"/>
  <c r="G19" i="5"/>
  <c r="E19" i="5"/>
  <c r="D20" i="5"/>
  <c r="I18" i="5"/>
  <c r="E18" i="4"/>
  <c r="H18" i="4"/>
  <c r="G18" i="4"/>
  <c r="I18" i="4" s="1"/>
  <c r="F18" i="4"/>
  <c r="D19" i="4"/>
  <c r="I16" i="3"/>
  <c r="H17" i="3"/>
  <c r="G17" i="3"/>
  <c r="E17" i="3"/>
  <c r="D18" i="3"/>
  <c r="F18" i="3" s="1"/>
  <c r="I18" i="6" l="1"/>
  <c r="I19" i="5"/>
  <c r="I9" i="3"/>
  <c r="H10" i="3"/>
  <c r="E11" i="3" s="1"/>
  <c r="F11" i="3" s="1"/>
  <c r="G11" i="3" s="1"/>
  <c r="I10" i="3"/>
  <c r="E19" i="6"/>
  <c r="F19" i="6"/>
  <c r="H19" i="6"/>
  <c r="G19" i="6"/>
  <c r="D20" i="6"/>
  <c r="F20" i="5"/>
  <c r="E20" i="5"/>
  <c r="H20" i="5"/>
  <c r="G20" i="5"/>
  <c r="D21" i="5"/>
  <c r="D22" i="5" s="1"/>
  <c r="D23" i="5" s="1"/>
  <c r="D24" i="5" s="1"/>
  <c r="D25" i="5" s="1"/>
  <c r="D26" i="5" s="1"/>
  <c r="E19" i="4"/>
  <c r="H19" i="4"/>
  <c r="G19" i="4"/>
  <c r="F19" i="4"/>
  <c r="D20" i="4"/>
  <c r="I17" i="3"/>
  <c r="H18" i="3"/>
  <c r="G18" i="3"/>
  <c r="E18" i="3"/>
  <c r="D19" i="3"/>
  <c r="F19" i="3" s="1"/>
  <c r="I18" i="3" l="1"/>
  <c r="I19" i="6"/>
  <c r="I19" i="4"/>
  <c r="H11" i="3"/>
  <c r="E12" i="3" s="1"/>
  <c r="F12" i="3" s="1"/>
  <c r="G12" i="3" s="1"/>
  <c r="I11" i="3"/>
  <c r="I20" i="5"/>
  <c r="E9" i="2" s="1"/>
  <c r="G20" i="6"/>
  <c r="F20" i="6"/>
  <c r="E20" i="6"/>
  <c r="H20" i="6"/>
  <c r="D21" i="6"/>
  <c r="D22" i="6" s="1"/>
  <c r="D23" i="6" s="1"/>
  <c r="D24" i="6" s="1"/>
  <c r="D25" i="6" s="1"/>
  <c r="D26" i="6" s="1"/>
  <c r="G20" i="4"/>
  <c r="F20" i="4"/>
  <c r="E20" i="4"/>
  <c r="H20" i="4"/>
  <c r="D21" i="4"/>
  <c r="D22" i="4" s="1"/>
  <c r="D23" i="4" s="1"/>
  <c r="D24" i="4" s="1"/>
  <c r="D25" i="4" s="1"/>
  <c r="D26" i="4" s="1"/>
  <c r="E19" i="3"/>
  <c r="H19" i="3"/>
  <c r="G19" i="3"/>
  <c r="D20" i="3"/>
  <c r="F20" i="3" s="1"/>
  <c r="I19" i="3" l="1"/>
  <c r="H12" i="3"/>
  <c r="E13" i="3" s="1"/>
  <c r="F13" i="3" s="1"/>
  <c r="I20" i="4"/>
  <c r="E8" i="2" s="1"/>
  <c r="I20" i="6"/>
  <c r="E6" i="2" s="1"/>
  <c r="E20" i="3"/>
  <c r="G20" i="3"/>
  <c r="H20" i="3"/>
  <c r="D21" i="3"/>
  <c r="D22" i="3" s="1"/>
  <c r="D23" i="3" s="1"/>
  <c r="D24" i="3" s="1"/>
  <c r="D25" i="3" s="1"/>
  <c r="D26" i="3" s="1"/>
  <c r="I12" i="3" l="1"/>
  <c r="I20" i="3"/>
  <c r="E7" i="2" l="1"/>
</calcChain>
</file>

<file path=xl/sharedStrings.xml><?xml version="1.0" encoding="utf-8"?>
<sst xmlns="http://schemas.openxmlformats.org/spreadsheetml/2006/main" count="80" uniqueCount="25">
  <si>
    <t>Length</t>
  </si>
  <si>
    <t>Batten width</t>
  </si>
  <si>
    <t>Boards</t>
  </si>
  <si>
    <t>Exposed inches</t>
  </si>
  <si>
    <t>Openings</t>
  </si>
  <si>
    <t>Opening width</t>
  </si>
  <si>
    <t>Board End</t>
  </si>
  <si>
    <t>Board Begin</t>
  </si>
  <si>
    <t>Opening Begin</t>
  </si>
  <si>
    <t>Opening End</t>
  </si>
  <si>
    <t>Wall</t>
  </si>
  <si>
    <t>Measurements</t>
  </si>
  <si>
    <t>Battens</t>
  </si>
  <si>
    <t>Socket</t>
  </si>
  <si>
    <t>Socket End</t>
  </si>
  <si>
    <t>Socket Begin</t>
  </si>
  <si>
    <t>Wall name</t>
  </si>
  <si>
    <t>Wall 2</t>
  </si>
  <si>
    <t>Variable</t>
  </si>
  <si>
    <t>Input</t>
  </si>
  <si>
    <t>Opening Width</t>
  </si>
  <si>
    <t>Wall 1</t>
  </si>
  <si>
    <t>Wall 3</t>
  </si>
  <si>
    <t>Wall 4</t>
  </si>
  <si>
    <t>Socket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</si>
</sst>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\ ??/16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2" borderId="0" xfId="0" applyFill="1"/>
    <xf numFmtId="165" fontId="0" fillId="0" borderId="0" xfId="0" applyNumberFormat="1"/>
    <xf numFmtId="165" fontId="0" fillId="2" borderId="0" xfId="0" applyNumberFormat="1" applyFill="1"/>
    <xf numFmtId="165" fontId="0" fillId="0" borderId="0" xfId="0" applyNumberFormat="1" applyFill="1"/>
  </cellXfs>
  <cellStyles count="2">
    <cellStyle name="Comma" xfId="1" builtinId="3"/>
    <cellStyle name="Normal" xfId="0" builtinId="0"/>
  </cellStyles>
  <dxfs count="46">
    <dxf>
      <numFmt numFmtId="165" formatCode="#\ ??/16"/>
      <fill>
        <patternFill patternType="solid">
          <fgColor indexed="64"/>
          <bgColor rgb="FFFFFF00"/>
        </patternFill>
      </fill>
    </dxf>
    <dxf>
      <numFmt numFmtId="165" formatCode="#\ ??/16"/>
    </dxf>
    <dxf>
      <fill>
        <patternFill patternType="solid">
          <fgColor indexed="64"/>
          <bgColor rgb="FFFFFF00"/>
        </patternFill>
      </fill>
    </dxf>
    <dxf>
      <numFmt numFmtId="165" formatCode="#\ ??/16"/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numFmt numFmtId="165" formatCode="#\ ??/16"/>
    </dxf>
    <dxf>
      <numFmt numFmtId="165" formatCode="#\ ??/16"/>
    </dxf>
    <dxf>
      <numFmt numFmtId="165" formatCode="#\ ??/16"/>
      <fill>
        <patternFill patternType="solid">
          <fgColor indexed="64"/>
          <bgColor rgb="FFFFFF00"/>
        </patternFill>
      </fill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  <fill>
        <patternFill patternType="solid">
          <fgColor indexed="64"/>
          <bgColor rgb="FFFFFF00"/>
        </patternFill>
      </fill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  <fill>
        <patternFill patternType="solid">
          <fgColor indexed="64"/>
          <bgColor rgb="FFFFFF00"/>
        </patternFill>
      </fill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  <fill>
        <patternFill patternType="solid">
          <fgColor indexed="64"/>
          <bgColor rgb="FFFFFF00"/>
        </patternFill>
      </fill>
    </dxf>
    <dxf>
      <numFmt numFmtId="165" formatCode="#\ ??/16"/>
    </dxf>
    <dxf>
      <numFmt numFmtId="165" formatCode="#\ ??/16"/>
    </dxf>
    <dxf>
      <numFmt numFmtId="165" formatCode="#\ ??/16"/>
    </dxf>
    <dxf>
      <numFmt numFmtId="165" formatCode="#\ ??/16"/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numFmt numFmtId="0" formatCode="General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B3B7786-8330-4570-82D1-EC5BC3AD3B75}" name="BattenWidth" displayName="BattenWidth" ref="A1:B2" totalsRowShown="0">
  <autoFilter ref="A1:B2" xr:uid="{47EF1090-CFF2-493F-A90C-BE417B860054}">
    <filterColumn colId="0" hiddenButton="1"/>
    <filterColumn colId="1" hiddenButton="1"/>
  </autoFilter>
  <tableColumns count="2">
    <tableColumn id="1" xr3:uid="{189B26F2-AD74-4333-AC12-E6BB5AA30B88}" name="Variable"/>
    <tableColumn id="2" xr3:uid="{05D98C26-0330-429E-9F21-DF2DF6B7182A}" name="Input" dataDxfId="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8E2BD-960B-4AE9-B13C-87142D8C9196}" name="Wall3Battens" displayName="Wall3Battens" ref="A4:B10" totalsRowShown="0">
  <autoFilter ref="A4:B10" xr:uid="{AFD81DF2-F295-4E91-8D19-56F48B88ADC9}">
    <filterColumn colId="0" hiddenButton="1"/>
    <filterColumn colId="1" hiddenButton="1"/>
  </autoFilter>
  <tableColumns count="2">
    <tableColumn id="1" xr3:uid="{BD33CE2F-2A0A-48BE-8DEC-4914CCD7B578}" name="Wall"/>
    <tableColumn id="2" xr3:uid="{F8488E59-A7AE-4EEB-83F8-24244D8B5F12}" name="Measurements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2AEF2E-06E8-49ED-8512-00621648CF67}" name="Sockets3" displayName="Sockets3" ref="A13:B20" totalsRowShown="0" dataDxfId="12">
  <autoFilter ref="A13:B20" xr:uid="{F54BB36B-9833-4477-AA8B-B4E04770C525}">
    <filterColumn colId="0" hiddenButton="1"/>
    <filterColumn colId="1" hiddenButton="1"/>
  </autoFilter>
  <tableColumns count="2">
    <tableColumn id="1" xr3:uid="{93CAFC8E-6104-4162-8AA2-EF0813B2BE2B}" name="Socket Begin" dataDxfId="14"/>
    <tableColumn id="2" xr3:uid="{0CC0FFBE-3B02-409F-9755-57B19D1463A3}" name="Socket End" dataDxfId="13">
      <calculatedColumnFormula>IF(Sockets3[[#This Row],[Socket Begin]]=0,0,Sockets3[[#This Row],[Socket Begin]]+2)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87FBE8B-2659-4C8E-8C73-2B16B73EEE98}" name="Wall4" displayName="Wall4" ref="D1:I20" totalsRowShown="0">
  <autoFilter ref="D1:I20" xr:uid="{0532A4C6-DD55-42EA-96D3-46C852FD90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1A7D3B0-84F7-4A32-893A-7FDF3DDF394C}" name="Boards">
      <calculatedColumnFormula>IF(COUNT(D1:D$2)+1&gt;$B$9,"",COUNT(D1:D$2)+1)</calculatedColumnFormula>
    </tableColumn>
    <tableColumn id="2" xr3:uid="{AA571AF6-4386-4D88-B213-AF514736B38D}" name="Board Begin" dataDxfId="11">
      <calculatedColumnFormula>IF(D2&lt;&gt;"",H1,"")</calculatedColumnFormula>
    </tableColumn>
    <tableColumn id="3" xr3:uid="{002601E5-CB5B-4201-9606-F08A1546F0C0}" name="Board End" dataDxfId="10">
      <calculatedColumnFormula>IF(D2&lt;&gt;"",E2+B$6,"")</calculatedColumnFormula>
    </tableColumn>
    <tableColumn id="4" xr3:uid="{C27127F2-70EB-4453-B255-8CD9DE65EAFB}" name="Opening Begin" dataDxfId="9">
      <calculatedColumnFormula>IF(D2&lt;=B$9,F2,"")</calculatedColumnFormula>
    </tableColumn>
    <tableColumn id="5" xr3:uid="{B7DC090C-2151-4303-AC7C-B9B926F9CA77}" name="Opening End" dataDxfId="8">
      <calculatedColumnFormula>IF(D2&lt;=B$9,G2+B$10,"")</calculatedColumnFormula>
    </tableColumn>
    <tableColumn id="6" xr3:uid="{86242C74-4F9D-4A70-9623-BE3B6EDCEEB5}" name="Socket" dataDxfId="43" dataCellStyle="Comma">
      <calculatedColumnFormula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6E7F62-5D57-4420-A4CF-216D8CD40C3C}" name="Wall4Battens" displayName="Wall4Battens" ref="A4:B10" totalsRowShown="0">
  <autoFilter ref="A4:B10" xr:uid="{AFD81DF2-F295-4E91-8D19-56F48B88ADC9}">
    <filterColumn colId="0" hiddenButton="1"/>
    <filterColumn colId="1" hiddenButton="1"/>
  </autoFilter>
  <tableColumns count="2">
    <tableColumn id="1" xr3:uid="{7C05F22E-B002-4FFC-B600-E74D79945730}" name="Wall"/>
    <tableColumn id="2" xr3:uid="{0FEEEB56-C6C9-473F-B202-2B8B49DFB79F}" name="Measurements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0DC121C-506C-4C2D-A303-AFF8BB705952}" name="Sockets4" displayName="Sockets4" ref="A13:B20" totalsRowShown="0" dataDxfId="5">
  <autoFilter ref="A13:B20" xr:uid="{F54BB36B-9833-4477-AA8B-B4E04770C525}">
    <filterColumn colId="0" hiddenButton="1"/>
    <filterColumn colId="1" hiddenButton="1"/>
  </autoFilter>
  <tableColumns count="2">
    <tableColumn id="1" xr3:uid="{467AC8F4-4DF1-4363-8A93-EECE3867C7C9}" name="Socket Begin" dataDxfId="7"/>
    <tableColumn id="2" xr3:uid="{629E135D-13AB-4E3C-B3AD-939A3BFBBC65}" name="Socket End" dataDxfId="6">
      <calculatedColumnFormula>IF(Sockets4[[#This Row],[Socket Begin]]=0,0,Sockets4[[#This Row],[Socket Begin]]+2)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C785CDA-0B6F-4417-A039-B047F6998C26}" name="WallSummary" displayName="WallSummary" ref="A5:E9">
  <autoFilter ref="A5:E9" xr:uid="{5CF19D32-3592-4BB9-A234-8BADAE067F32}">
    <filterColumn colId="0" hiddenButton="1"/>
    <filterColumn colId="3" hiddenButton="1"/>
  </autoFilter>
  <tableColumns count="5">
    <tableColumn id="1" xr3:uid="{A5A571E5-E810-45DE-9A98-997603CBAF01}" name="Wall" totalsRowFunction="custom">
      <calculatedColumnFormula>'BoardBatten Wall (1)'!B1</calculatedColumnFormula>
      <totalsRowFormula>'BoardBatten Wall (4)'!B1</totalsRowFormula>
    </tableColumn>
    <tableColumn id="3" xr3:uid="{659A4AE8-5083-475A-AC93-3A22A4C3796A}" name="Battens" dataDxfId="2"/>
    <tableColumn id="5" xr3:uid="{BBDCF2A1-5090-4434-A470-E9EC853C2DE2}" name="Length" dataDxfId="0"/>
    <tableColumn id="2" xr3:uid="{E7761CE6-13BA-4907-A348-DAD3F0063649}" name="Opening Width" dataDxfId="1">
      <calculatedColumnFormula>'BoardBatten Wall (4)'!B7</calculatedColumnFormula>
    </tableColumn>
    <tableColumn id="4" xr3:uid="{7A50B834-8AED-44F8-9571-4769AB0CF611}" name="Socket Errors" dataDxfId="41">
      <calculatedColumnFormula>COUNTIF(Wall1[Socket],"=1")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68EC337-F516-45B2-8661-65D587FBE607}" name="Wall1" displayName="Wall1" ref="D1:I20" totalsRowShown="0">
  <autoFilter ref="D1:I20" xr:uid="{0532A4C6-DD55-42EA-96D3-46C852FD90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408C944-D330-4EE3-8E3E-790EB0445E9B}" name="Boards">
      <calculatedColumnFormula>IF(COUNT(D1:D$2)+1&gt;$B$9,"",COUNT(D1:D$2)+1)</calculatedColumnFormula>
    </tableColumn>
    <tableColumn id="2" xr3:uid="{2ED82613-CDEF-4DBF-A766-A0368B4219D6}" name="Board Begin" dataDxfId="32">
      <calculatedColumnFormula>IF(D2&lt;&gt;"",H1,"")</calculatedColumnFormula>
    </tableColumn>
    <tableColumn id="3" xr3:uid="{88F8B7C7-B321-4F05-9731-ED3E662CBCE2}" name="Board End" dataDxfId="31">
      <calculatedColumnFormula>IF(D2&lt;&gt;"",E2+B$6,"")</calculatedColumnFormula>
    </tableColumn>
    <tableColumn id="4" xr3:uid="{C5F0255C-8AA0-4DA6-9E30-07399D826FE3}" name="Opening Begin" dataDxfId="30">
      <calculatedColumnFormula>IF(D2&lt;=B$9,F2,"")</calculatedColumnFormula>
    </tableColumn>
    <tableColumn id="5" xr3:uid="{3BA0AFB0-32C0-4E6B-A2F4-62FC6D0D26B8}" name="Opening End" dataDxfId="29">
      <calculatedColumnFormula>IF(D2&lt;=B$9,G2+B$10,"")</calculatedColumnFormula>
    </tableColumn>
    <tableColumn id="6" xr3:uid="{33B52745-20FA-4477-A172-233D4487E14F}" name="Socket" dataDxfId="42" dataCellStyle="Comma">
      <calculatedColumnFormula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D946A7C-37AF-482E-9BA8-FEE9A8B9719A}" name="Wall1Batten" displayName="Wall1Batten" ref="A4:B10" totalsRowShown="0">
  <autoFilter ref="A4:B10" xr:uid="{AFD81DF2-F295-4E91-8D19-56F48B88ADC9}">
    <filterColumn colId="0" hiddenButton="1"/>
    <filterColumn colId="1" hiddenButton="1"/>
  </autoFilter>
  <tableColumns count="2">
    <tableColumn id="1" xr3:uid="{3066EC19-B020-44FF-8520-C036CE43851F}" name="Wall"/>
    <tableColumn id="2" xr3:uid="{D720B2F0-E07A-42DC-B7FF-28C51A48E9D7}" name="Measurement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4EAB3A7-EA0A-4751-9474-35201EE6D931}" name="Sockets1" displayName="Sockets1" ref="A13:B20" totalsRowShown="0" dataDxfId="26">
  <autoFilter ref="A13:B20" xr:uid="{F54BB36B-9833-4477-AA8B-B4E04770C525}">
    <filterColumn colId="0" hiddenButton="1"/>
    <filterColumn colId="1" hiddenButton="1"/>
  </autoFilter>
  <tableColumns count="2">
    <tableColumn id="1" xr3:uid="{D125B021-B656-4B60-86B6-F8C6DD4061A4}" name="Socket Begin" dataDxfId="28"/>
    <tableColumn id="2" xr3:uid="{47AD1605-333E-41F0-982B-D4C9FA2582FB}" name="Socket End" dataDxfId="27">
      <calculatedColumnFormula>IF(Sockets1[[#This Row],[Socket Begin]]=0,0,Sockets1[[#This Row],[Socket Begin]]+2)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2E47BA-36BF-4F2A-B44E-7012633E70BA}" name="Wall2" displayName="Wall2" ref="D1:I20" totalsRowShown="0">
  <autoFilter ref="D1:I20" xr:uid="{0532A4C6-DD55-42EA-96D3-46C852FD90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FA42D53-3512-4080-A85F-FDFBA76BA88C}" name="Boards">
      <calculatedColumnFormula>IF(COUNT(D1:D$2)+1&gt;$B$9,"",COUNT(D1:D$2)+1)</calculatedColumnFormula>
    </tableColumn>
    <tableColumn id="2" xr3:uid="{01919FA3-AB39-4F58-A025-84D5CF8EB41A}" name="Board Begin" dataDxfId="25">
      <calculatedColumnFormula>IF(D2&lt;&gt;"",H1,"")</calculatedColumnFormula>
    </tableColumn>
    <tableColumn id="3" xr3:uid="{F1F5DEA4-6677-48B1-A46B-F9F64F2B45A7}" name="Board End" dataDxfId="24">
      <calculatedColumnFormula>IF(D2&lt;&gt;"",E2+B$6,"")</calculatedColumnFormula>
    </tableColumn>
    <tableColumn id="4" xr3:uid="{D89F936F-EB74-4A9E-B3A5-5DA6E8B0A427}" name="Opening Begin" dataDxfId="23">
      <calculatedColumnFormula>IF(D2&lt;=B$9,F2,"")</calculatedColumnFormula>
    </tableColumn>
    <tableColumn id="5" xr3:uid="{EACB2324-4801-4C5B-9CE0-09D4500FE8F9}" name="Opening End" dataDxfId="22">
      <calculatedColumnFormula>IF(D2&lt;=B$9,G2+B$10,"")</calculatedColumnFormula>
    </tableColumn>
    <tableColumn id="6" xr3:uid="{5425555D-5C84-4DFA-B03C-62B97E4FA74C}" name="Socket" dataDxfId="45" dataCellStyle="Comma">
      <calculatedColumnFormula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A2A4BC-A817-4222-8BE7-D6AF37ADE97B}" name="Wall2Battens" displayName="Wall2Battens" ref="A4:B10" totalsRowShown="0">
  <autoFilter ref="A4:B10" xr:uid="{AFD81DF2-F295-4E91-8D19-56F48B88ADC9}">
    <filterColumn colId="0" hiddenButton="1"/>
    <filterColumn colId="1" hiddenButton="1"/>
  </autoFilter>
  <tableColumns count="2">
    <tableColumn id="1" xr3:uid="{D884D31A-3965-413E-A4C0-7EC7AC6AB22F}" name="Wall"/>
    <tableColumn id="2" xr3:uid="{9217B8D6-0C77-4D08-9994-A59EE808045E}" name="Measurements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FBB47D-B2E9-4554-BBD1-A97360AEB1B9}" name="Sockets2" displayName="Sockets2" ref="A13:B20" totalsRowShown="0" dataDxfId="19">
  <autoFilter ref="A13:B20" xr:uid="{F54BB36B-9833-4477-AA8B-B4E04770C525}">
    <filterColumn colId="0" hiddenButton="1"/>
    <filterColumn colId="1" hiddenButton="1"/>
  </autoFilter>
  <tableColumns count="2">
    <tableColumn id="1" xr3:uid="{0F2C07EC-7BBD-4ADF-B093-19F0EADC35CA}" name="Socket Begin" dataDxfId="21"/>
    <tableColumn id="2" xr3:uid="{EA73E277-8D0E-463D-9D96-804E3117696D}" name="Socket End" dataDxfId="20">
      <calculatedColumnFormula>IF(Sockets2[[#This Row],[Socket Begin]]=0,0,Sockets2[[#This Row],[Socket Begin]]+2)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9B926D4-06AF-45AF-AEB0-F894C350ADB0}" name="Wall3" displayName="Wall3" ref="D1:I20" totalsRowShown="0">
  <autoFilter ref="D1:I20" xr:uid="{0532A4C6-DD55-42EA-96D3-46C852FD90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B081D45-98EB-4B3B-889D-D827C4A2C332}" name="Boards">
      <calculatedColumnFormula>IF(COUNT(D1:D$2)+1&gt;$B$9,"",COUNT(D1:D$2)+1)</calculatedColumnFormula>
    </tableColumn>
    <tableColumn id="2" xr3:uid="{99A29E75-E6F6-4CBC-8EA5-4847B18BD3CE}" name="Board Begin" dataDxfId="18">
      <calculatedColumnFormula>IF(D2&lt;&gt;"",H1,"")</calculatedColumnFormula>
    </tableColumn>
    <tableColumn id="3" xr3:uid="{5AF14C20-83A2-4FD8-BB25-58DD80CA219A}" name="Board End" dataDxfId="17">
      <calculatedColumnFormula>IF(D2&lt;&gt;"",E2+B$6,"")</calculatedColumnFormula>
    </tableColumn>
    <tableColumn id="4" xr3:uid="{19BD9515-A345-4416-A138-E4813AF27414}" name="Opening Begin" dataDxfId="16">
      <calculatedColumnFormula>IF(D2&lt;=B$9,F2,"")</calculatedColumnFormula>
    </tableColumn>
    <tableColumn id="5" xr3:uid="{0895534C-B64C-4B1C-BABD-DCCEC1B7BCA7}" name="Opening End" dataDxfId="15">
      <calculatedColumnFormula>IF(D2&lt;=B$9,G2+B$10,"")</calculatedColumnFormula>
    </tableColumn>
    <tableColumn id="6" xr3:uid="{324D2F89-DF15-439F-A3F2-C811CE11B60C}" name="Socket" dataDxfId="44" dataCellStyle="Comma">
      <calculatedColumnFormula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6DA7-F6E7-496C-9332-38F126574F9C}">
  <dimension ref="A1:E9"/>
  <sheetViews>
    <sheetView tabSelected="1" workbookViewId="0">
      <selection activeCell="C14" sqref="C14"/>
    </sheetView>
  </sheetViews>
  <sheetFormatPr defaultRowHeight="15" x14ac:dyDescent="0.25"/>
  <cols>
    <col min="1" max="1" width="12.42578125" bestFit="1" customWidth="1"/>
    <col min="2" max="2" width="17" bestFit="1" customWidth="1"/>
    <col min="3" max="3" width="17" customWidth="1"/>
    <col min="4" max="5" width="14.7109375" bestFit="1" customWidth="1"/>
  </cols>
  <sheetData>
    <row r="1" spans="1:5" x14ac:dyDescent="0.25">
      <c r="A1" t="s">
        <v>18</v>
      </c>
      <c r="B1" t="s">
        <v>19</v>
      </c>
    </row>
    <row r="2" spans="1:5" x14ac:dyDescent="0.25">
      <c r="A2" t="s">
        <v>1</v>
      </c>
      <c r="B2" s="5">
        <v>2.25</v>
      </c>
    </row>
    <row r="5" spans="1:5" x14ac:dyDescent="0.25">
      <c r="A5" t="s">
        <v>10</v>
      </c>
      <c r="B5" t="s">
        <v>12</v>
      </c>
      <c r="C5" t="s">
        <v>0</v>
      </c>
      <c r="D5" t="s">
        <v>20</v>
      </c>
      <c r="E5" t="s">
        <v>24</v>
      </c>
    </row>
    <row r="6" spans="1:5" x14ac:dyDescent="0.25">
      <c r="A6" t="str">
        <f>'BoardBatten Wall (1)'!B1</f>
        <v>Wall 1</v>
      </c>
      <c r="B6" s="3">
        <v>8</v>
      </c>
      <c r="C6" s="5">
        <v>118</v>
      </c>
      <c r="D6" s="4">
        <f>'BoardBatten Wall (1)'!B10</f>
        <v>14.285714285714286</v>
      </c>
      <c r="E6">
        <f>COUNTIF(Wall1[Socket],"=1")</f>
        <v>0</v>
      </c>
    </row>
    <row r="7" spans="1:5" x14ac:dyDescent="0.25">
      <c r="A7" t="str">
        <f>'BoardBatten Wall (2)'!B1</f>
        <v>Wall 2</v>
      </c>
      <c r="B7" s="3">
        <v>12</v>
      </c>
      <c r="C7" s="5">
        <v>190</v>
      </c>
      <c r="D7" s="4">
        <f>'BoardBatten Wall (2)'!B10</f>
        <v>14.818181818181818</v>
      </c>
      <c r="E7">
        <f>COUNTIF(Wall2[Socket],"=1")</f>
        <v>0</v>
      </c>
    </row>
    <row r="8" spans="1:5" x14ac:dyDescent="0.25">
      <c r="A8" t="str">
        <f>'BoardBatten Wall (3)'!B1</f>
        <v>Wall 3</v>
      </c>
      <c r="B8" s="3">
        <v>9</v>
      </c>
      <c r="C8" s="5">
        <v>140</v>
      </c>
      <c r="D8" s="4">
        <f>'BoardBatten Wall (3)'!B10</f>
        <v>14.96875</v>
      </c>
      <c r="E8">
        <f>COUNTIF(Wall3[Socket],"=1")</f>
        <v>0</v>
      </c>
    </row>
    <row r="9" spans="1:5" x14ac:dyDescent="0.25">
      <c r="A9" t="str">
        <f>'BoardBatten Wall (4)'!B1</f>
        <v>Wall 4</v>
      </c>
      <c r="B9" s="3">
        <v>11</v>
      </c>
      <c r="C9" s="5">
        <v>170</v>
      </c>
      <c r="D9" s="4">
        <f>'BoardBatten Wall (4)'!B10</f>
        <v>14.525</v>
      </c>
      <c r="E9">
        <f>COUNTIF(Wall4[Socket],"=1")</f>
        <v>0</v>
      </c>
    </row>
  </sheetData>
  <conditionalFormatting sqref="E6:E9">
    <cfRule type="cellIs" dxfId="4" priority="1" operator="greaterThanOrEqual">
      <formula>1</formula>
    </cfRule>
  </conditionalFormatting>
  <pageMargins left="0.7" right="0.7" top="0.75" bottom="0.75" header="0.3" footer="0.3"/>
  <pageSetup orientation="portrait" horizontalDpi="0" verticalDpi="0" r:id="rId1"/>
  <ignoredErrors>
    <ignoredError sqref="D6:D8 E7:E9 A7:A9" calculatedColumn="1"/>
  </ignoredError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B427-D776-4044-A2DB-E57F69B67A20}">
  <dimension ref="A1:I26"/>
  <sheetViews>
    <sheetView workbookViewId="0">
      <selection activeCell="B10" activeCellId="2" sqref="B5:B6 B8 B10"/>
    </sheetView>
  </sheetViews>
  <sheetFormatPr defaultRowHeight="15" x14ac:dyDescent="0.25"/>
  <cols>
    <col min="1" max="1" width="14.7109375" bestFit="1" customWidth="1"/>
    <col min="2" max="2" width="16.85546875" bestFit="1" customWidth="1"/>
    <col min="4" max="4" width="8.5703125" bestFit="1" customWidth="1"/>
    <col min="5" max="5" width="12.7109375" bestFit="1" customWidth="1"/>
    <col min="6" max="6" width="11.28515625" bestFit="1" customWidth="1"/>
    <col min="7" max="7" width="14.85546875" bestFit="1" customWidth="1"/>
    <col min="8" max="8" width="13.42578125" bestFit="1" customWidth="1"/>
    <col min="9" max="9" width="10.5703125" style="1" bestFit="1" customWidth="1"/>
    <col min="10" max="10" width="18.85546875" bestFit="1" customWidth="1"/>
  </cols>
  <sheetData>
    <row r="1" spans="1:9" x14ac:dyDescent="0.25">
      <c r="A1" s="2" t="s">
        <v>16</v>
      </c>
      <c r="B1" s="3" t="s">
        <v>21</v>
      </c>
      <c r="D1" t="s">
        <v>2</v>
      </c>
      <c r="E1" t="s">
        <v>7</v>
      </c>
      <c r="F1" t="s">
        <v>6</v>
      </c>
      <c r="G1" t="s">
        <v>8</v>
      </c>
      <c r="H1" t="s">
        <v>9</v>
      </c>
      <c r="I1" s="1" t="s">
        <v>13</v>
      </c>
    </row>
    <row r="2" spans="1:9" x14ac:dyDescent="0.25">
      <c r="D2">
        <v>1</v>
      </c>
      <c r="E2" s="4">
        <v>0</v>
      </c>
      <c r="F2" s="4">
        <f>E2+B$6</f>
        <v>2.25</v>
      </c>
      <c r="G2" s="4">
        <f>IF(D2&lt;B$9,F2,"")</f>
        <v>2.25</v>
      </c>
      <c r="H2" s="4">
        <f>IF(D2&lt;=B$9,G2+B$10,"")</f>
        <v>16.535714285714285</v>
      </c>
      <c r="I2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0</v>
      </c>
    </row>
    <row r="3" spans="1:9" x14ac:dyDescent="0.25">
      <c r="D3">
        <f>IF(COUNT(D$2:D2)&gt;$B$9,"",COUNT(D$2:D2)+1)</f>
        <v>2</v>
      </c>
      <c r="E3" s="4">
        <f>IF(D3&lt;&gt;"",H2,"")</f>
        <v>16.535714285714285</v>
      </c>
      <c r="F3" s="4">
        <f>IF(D3&lt;&gt;"",E3+B$6,"")</f>
        <v>18.785714285714285</v>
      </c>
      <c r="G3" s="4">
        <f>IF(D3&lt;=B$9,F3,"")</f>
        <v>18.785714285714285</v>
      </c>
      <c r="H3" s="4">
        <f>IF(D3&lt;=B$9,G3+B$10,"")</f>
        <v>33.071428571428569</v>
      </c>
      <c r="I3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0</v>
      </c>
    </row>
    <row r="4" spans="1:9" x14ac:dyDescent="0.25">
      <c r="A4" t="s">
        <v>10</v>
      </c>
      <c r="B4" t="s">
        <v>11</v>
      </c>
      <c r="D4">
        <f>IF(COUNT(D$2:D3)&gt;$B$9,"",COUNT(D$2:D3)+1)</f>
        <v>3</v>
      </c>
      <c r="E4" s="4">
        <f t="shared" ref="E4:E20" si="0">IF(D4&lt;&gt;"",H3,"")</f>
        <v>33.071428571428569</v>
      </c>
      <c r="F4" s="4">
        <f>IF(D4&lt;&gt;"",E4+B$6,"")</f>
        <v>35.321428571428569</v>
      </c>
      <c r="G4" s="4">
        <f>IF(D4&lt;=B$9,F4,"")</f>
        <v>35.321428571428569</v>
      </c>
      <c r="H4" s="4">
        <f>IF(D4&lt;=B$9,G4+B$10,"")</f>
        <v>49.607142857142854</v>
      </c>
      <c r="I4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2</v>
      </c>
    </row>
    <row r="5" spans="1:9" x14ac:dyDescent="0.25">
      <c r="A5" t="s">
        <v>0</v>
      </c>
      <c r="B5" s="6">
        <f>Summary!C6</f>
        <v>118</v>
      </c>
      <c r="D5">
        <f>IF(COUNT(D$2:D4)&gt;$B$9,"",COUNT(D$2:D4)+1)</f>
        <v>4</v>
      </c>
      <c r="E5" s="4">
        <f t="shared" si="0"/>
        <v>49.607142857142854</v>
      </c>
      <c r="F5" s="4">
        <f>IF(D5&lt;&gt;"",E5+B$6,"")</f>
        <v>51.857142857142854</v>
      </c>
      <c r="G5" s="4">
        <f>IF(D5&lt;=B$9,F5,"")</f>
        <v>51.857142857142854</v>
      </c>
      <c r="H5" s="4">
        <f>IF(D5&lt;=B$9,G5+B$10,"")</f>
        <v>66.142857142857139</v>
      </c>
      <c r="I5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0</v>
      </c>
    </row>
    <row r="6" spans="1:9" x14ac:dyDescent="0.25">
      <c r="A6" t="s">
        <v>1</v>
      </c>
      <c r="B6" s="4">
        <f>BattenWidth[Input]</f>
        <v>2.25</v>
      </c>
      <c r="D6">
        <f>IF(COUNT(D$2:D5)&gt;$B$9,"",COUNT(D$2:D5)+1)</f>
        <v>5</v>
      </c>
      <c r="E6" s="4">
        <f t="shared" si="0"/>
        <v>66.142857142857139</v>
      </c>
      <c r="F6" s="4">
        <f>IF(D6&lt;&gt;"",E6+B$6,"")</f>
        <v>68.392857142857139</v>
      </c>
      <c r="G6" s="4">
        <f>IF(D6&lt;=B$9,F6,"")</f>
        <v>68.392857142857139</v>
      </c>
      <c r="H6" s="4">
        <f>IF(D6&lt;=B$9,G6+B$10,"")</f>
        <v>82.678571428571431</v>
      </c>
      <c r="I6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2</v>
      </c>
    </row>
    <row r="7" spans="1:9" x14ac:dyDescent="0.25">
      <c r="A7" t="s">
        <v>12</v>
      </c>
      <c r="B7">
        <f>Summary!B6</f>
        <v>8</v>
      </c>
      <c r="D7">
        <f>IF(COUNT(D$2:D6)&gt;$B$9,"",COUNT(D$2:D6)+1)</f>
        <v>6</v>
      </c>
      <c r="E7" s="4">
        <f t="shared" si="0"/>
        <v>82.678571428571431</v>
      </c>
      <c r="F7" s="4">
        <f>IF(D7&lt;&gt;"",E7+B$6,"")</f>
        <v>84.928571428571431</v>
      </c>
      <c r="G7" s="4">
        <f>IF(D7&lt;=B$9,F7,"")</f>
        <v>84.928571428571431</v>
      </c>
      <c r="H7" s="4">
        <f>IF(D7&lt;=B$9,G7+B$10,"")</f>
        <v>99.214285714285722</v>
      </c>
      <c r="I7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0</v>
      </c>
    </row>
    <row r="8" spans="1:9" x14ac:dyDescent="0.25">
      <c r="A8" t="s">
        <v>3</v>
      </c>
      <c r="B8" s="4">
        <f>B5-(B7*B6)</f>
        <v>100</v>
      </c>
      <c r="D8">
        <f>IF(COUNT(D$2:D7)&gt;$B$9,"",COUNT(D$2:D7)+1)</f>
        <v>7</v>
      </c>
      <c r="E8" s="4">
        <f t="shared" si="0"/>
        <v>99.214285714285722</v>
      </c>
      <c r="F8" s="4">
        <f>IF(D8&lt;&gt;"",E8+B$6,"")</f>
        <v>101.46428571428572</v>
      </c>
      <c r="G8" s="4">
        <f>IF(D8&lt;=B$9,F8,"")</f>
        <v>101.46428571428572</v>
      </c>
      <c r="H8" s="4">
        <f>IF(D8&lt;=B$9,G8+B$10,"")</f>
        <v>115.75000000000001</v>
      </c>
      <c r="I8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0</v>
      </c>
    </row>
    <row r="9" spans="1:9" x14ac:dyDescent="0.25">
      <c r="A9" t="s">
        <v>4</v>
      </c>
      <c r="B9">
        <f>B7-1</f>
        <v>7</v>
      </c>
      <c r="D9">
        <f>IF(COUNT(D$2:D8)&gt;$B$9,"",COUNT(D$2:D8)+1)</f>
        <v>8</v>
      </c>
      <c r="E9" s="4">
        <f t="shared" si="0"/>
        <v>115.75000000000001</v>
      </c>
      <c r="F9" s="4">
        <f>IF(D9&lt;&gt;"",E9+B$6,"")</f>
        <v>118.00000000000001</v>
      </c>
      <c r="G9" s="4" t="str">
        <f>IF(D9&lt;=B$9,F9,"")</f>
        <v/>
      </c>
      <c r="H9" s="4" t="str">
        <f>IF(D9&lt;=B$9,G9+B$10,"")</f>
        <v/>
      </c>
      <c r="I9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0" spans="1:9" x14ac:dyDescent="0.25">
      <c r="A10" t="s">
        <v>5</v>
      </c>
      <c r="B10" s="4">
        <f>B8/B9</f>
        <v>14.285714285714286</v>
      </c>
      <c r="D10" t="str">
        <f>IF(COUNT(D$2:D9)&gt;$B$9,"",COUNT(D$2:D9)+1)</f>
        <v/>
      </c>
      <c r="E10" s="4" t="str">
        <f t="shared" si="0"/>
        <v/>
      </c>
      <c r="F10" s="4" t="str">
        <f>IF(D10&lt;&gt;"",E10+B$6,"")</f>
        <v/>
      </c>
      <c r="G10" s="4" t="str">
        <f>IF(D10&lt;=B$9,F10,"")</f>
        <v/>
      </c>
      <c r="H10" s="4" t="str">
        <f>IF(D10&lt;=B$9,G10+B$10,"")</f>
        <v/>
      </c>
      <c r="I10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1" spans="1:9" x14ac:dyDescent="0.25">
      <c r="D11" t="str">
        <f>IF(COUNT(D$2:D10)&gt;$B$9,"",COUNT(D$2:D10)+1)</f>
        <v/>
      </c>
      <c r="E11" s="4" t="str">
        <f t="shared" si="0"/>
        <v/>
      </c>
      <c r="F11" s="4" t="str">
        <f>IF(D11&lt;&gt;"",E11+B$6,"")</f>
        <v/>
      </c>
      <c r="G11" s="4" t="str">
        <f>IF(D11&lt;=B$9,F11,"")</f>
        <v/>
      </c>
      <c r="H11" s="4" t="str">
        <f>IF(D11&lt;=B$9,G11+B$10,"")</f>
        <v/>
      </c>
      <c r="I11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2" spans="1:9" x14ac:dyDescent="0.25">
      <c r="D12" t="str">
        <f>IF(COUNT(D$2:D11)&gt;$B$9,"",COUNT(D$2:D11)+1)</f>
        <v/>
      </c>
      <c r="E12" s="4" t="str">
        <f t="shared" si="0"/>
        <v/>
      </c>
      <c r="F12" s="4" t="str">
        <f>IF(D12&lt;&gt;"",E12+B$6,"")</f>
        <v/>
      </c>
      <c r="G12" s="4" t="str">
        <f>IF(D12&lt;=B$9,F12,"")</f>
        <v/>
      </c>
      <c r="H12" s="4" t="str">
        <f>IF(D12&lt;=B$9,G12+B$10,"")</f>
        <v/>
      </c>
      <c r="I12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3" spans="1:9" x14ac:dyDescent="0.25">
      <c r="A13" t="s">
        <v>15</v>
      </c>
      <c r="B13" t="s">
        <v>14</v>
      </c>
      <c r="D13" t="str">
        <f>IF(COUNT(D$2:D12)&gt;$B$9,"",COUNT(D$2:D12)+1)</f>
        <v/>
      </c>
      <c r="E13" s="4" t="str">
        <f>IF(D13&lt;&gt;"",H12,"")</f>
        <v/>
      </c>
      <c r="F13" s="4" t="str">
        <f>IF(D13&lt;&gt;"",E13+B$6,"")</f>
        <v/>
      </c>
      <c r="G13" s="4" t="str">
        <f>IF(D13&lt;=B$9,F13,"")</f>
        <v/>
      </c>
      <c r="H13" s="4" t="str">
        <f>IF(D13&lt;=B$9,G13+B$10,"")</f>
        <v/>
      </c>
      <c r="I13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4" spans="1:9" x14ac:dyDescent="0.25">
      <c r="A14" s="5">
        <v>45.6</v>
      </c>
      <c r="B14" s="4">
        <f>IF(Sockets1[[#This Row],[Socket Begin]]=0,0,Sockets1[[#This Row],[Socket Begin]]+2)</f>
        <v>47.6</v>
      </c>
      <c r="D14" t="str">
        <f>IF(COUNT(D$2:D13)&gt;$B$9,"",COUNT(D$2:D13)+1)</f>
        <v/>
      </c>
      <c r="E14" s="4" t="str">
        <f t="shared" si="0"/>
        <v/>
      </c>
      <c r="F14" s="4" t="str">
        <f>IF(D14&lt;&gt;"",E14+B$6,"")</f>
        <v/>
      </c>
      <c r="G14" s="4" t="str">
        <f>IF(D14&lt;=B$9,F14,"")</f>
        <v/>
      </c>
      <c r="H14" s="4" t="str">
        <f>IF(D14&lt;=B$9,G14+B$10,"")</f>
        <v/>
      </c>
      <c r="I14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5" spans="1:9" x14ac:dyDescent="0.25">
      <c r="A15" s="5">
        <v>80</v>
      </c>
      <c r="B15" s="4">
        <f>IF(Sockets1[[#This Row],[Socket Begin]]=0,0,Sockets1[[#This Row],[Socket Begin]]+2)</f>
        <v>82</v>
      </c>
      <c r="D15" t="str">
        <f>IF(COUNT(D$2:D14)&gt;$B$9,"",COUNT(D$2:D14)+1)</f>
        <v/>
      </c>
      <c r="E15" s="4" t="str">
        <f t="shared" si="0"/>
        <v/>
      </c>
      <c r="F15" s="4" t="str">
        <f>IF(D15&lt;&gt;"",E15+B$6,"")</f>
        <v/>
      </c>
      <c r="G15" s="4" t="str">
        <f>IF(D15&lt;=B$9,F15,"")</f>
        <v/>
      </c>
      <c r="H15" s="4" t="str">
        <f>IF(D15&lt;=B$9,G15+B$10,"")</f>
        <v/>
      </c>
      <c r="I15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6" spans="1:9" x14ac:dyDescent="0.25">
      <c r="A16" s="5">
        <v>0</v>
      </c>
      <c r="B16" s="4">
        <f>IF(Sockets1[[#This Row],[Socket Begin]]=0,0,Sockets1[[#This Row],[Socket Begin]]+2)</f>
        <v>0</v>
      </c>
      <c r="D16" t="str">
        <f>IF(COUNT(D$2:D15)&gt;$B$9,"",COUNT(D$2:D15)+1)</f>
        <v/>
      </c>
      <c r="E16" s="4" t="str">
        <f t="shared" si="0"/>
        <v/>
      </c>
      <c r="F16" s="4" t="str">
        <f>IF(D16&lt;&gt;"",E16+B$6,"")</f>
        <v/>
      </c>
      <c r="G16" s="4" t="str">
        <f>IF(D16&lt;=B$9,F16,"")</f>
        <v/>
      </c>
      <c r="H16" s="4" t="str">
        <f>IF(D16&lt;=B$9,G16+B$10,"")</f>
        <v/>
      </c>
      <c r="I16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7" spans="1:9" x14ac:dyDescent="0.25">
      <c r="A17" s="5">
        <v>0</v>
      </c>
      <c r="B17" s="4">
        <f>IF(Sockets1[[#This Row],[Socket Begin]]=0,0,Sockets1[[#This Row],[Socket Begin]]+2)</f>
        <v>0</v>
      </c>
      <c r="D17" t="str">
        <f>IF(COUNT(D$2:D16)&gt;$B$9,"",COUNT(D$2:D16)+1)</f>
        <v/>
      </c>
      <c r="E17" s="4" t="str">
        <f t="shared" si="0"/>
        <v/>
      </c>
      <c r="F17" s="4" t="str">
        <f>IF(D17&lt;&gt;"",E17+B$6,"")</f>
        <v/>
      </c>
      <c r="G17" s="4" t="str">
        <f>IF(D17&lt;=B$9,F17,"")</f>
        <v/>
      </c>
      <c r="H17" s="4" t="str">
        <f>IF(D17&lt;=B$9,G17+B$10,"")</f>
        <v/>
      </c>
      <c r="I17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8" spans="1:9" x14ac:dyDescent="0.25">
      <c r="A18" s="5">
        <v>0</v>
      </c>
      <c r="B18" s="4">
        <f>IF(Sockets1[[#This Row],[Socket Begin]]=0,0,Sockets1[[#This Row],[Socket Begin]]+2)</f>
        <v>0</v>
      </c>
      <c r="D18" t="str">
        <f>IF(COUNT(D$2:D17)&gt;$B$9,"",COUNT(D$2:D17)+1)</f>
        <v/>
      </c>
      <c r="E18" s="4" t="str">
        <f t="shared" si="0"/>
        <v/>
      </c>
      <c r="F18" s="4" t="str">
        <f>IF(D18&lt;&gt;"",E18+B$6,"")</f>
        <v/>
      </c>
      <c r="G18" s="4" t="str">
        <f>IF(D18&lt;=B$9,F18,"")</f>
        <v/>
      </c>
      <c r="H18" s="4" t="str">
        <f>IF(D18&lt;=B$9,G18+B$10,"")</f>
        <v/>
      </c>
      <c r="I18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19" spans="1:9" x14ac:dyDescent="0.25">
      <c r="A19" s="5">
        <v>0</v>
      </c>
      <c r="B19" s="4">
        <f>IF(Sockets1[[#This Row],[Socket Begin]]=0,0,Sockets1[[#This Row],[Socket Begin]]+2)</f>
        <v>0</v>
      </c>
      <c r="D19" t="str">
        <f>IF(COUNT(D$2:D18)&gt;$B$9,"",COUNT(D$2:D18)+1)</f>
        <v/>
      </c>
      <c r="E19" s="4" t="str">
        <f t="shared" si="0"/>
        <v/>
      </c>
      <c r="F19" s="4" t="str">
        <f>IF(D19&lt;&gt;"",E19+B$6,"")</f>
        <v/>
      </c>
      <c r="G19" s="4" t="str">
        <f>IF(D19&lt;=B$9,F19,"")</f>
        <v/>
      </c>
      <c r="H19" s="4" t="str">
        <f>IF(D19&lt;=B$9,G19+B$10,"")</f>
        <v/>
      </c>
      <c r="I19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20" spans="1:9" x14ac:dyDescent="0.25">
      <c r="A20" s="5">
        <v>0</v>
      </c>
      <c r="B20" s="4">
        <f>IF(Sockets1[[#This Row],[Socket Begin]]=0,0,Sockets1[[#This Row],[Socket Begin]]+2)</f>
        <v>0</v>
      </c>
      <c r="D20" t="str">
        <f>IF(COUNT(D$2:D19)&gt;$B$9,"",COUNT(D$2:D19)+1)</f>
        <v/>
      </c>
      <c r="E20" s="4" t="str">
        <f t="shared" si="0"/>
        <v/>
      </c>
      <c r="F20" s="4" t="str">
        <f>IF(D20&lt;&gt;"",E20+B$6,"")</f>
        <v/>
      </c>
      <c r="G20" s="4" t="str">
        <f>IF(D20&lt;=B$9,F20,"")</f>
        <v/>
      </c>
      <c r="H20" s="4" t="str">
        <f>IF(D20&lt;=B$9,G20+B$10,"")</f>
        <v/>
      </c>
      <c r="I20" s="1">
        <f>COUNTIF(Sockets1[Socket Begin],"&gt;" &amp; Wall1[[#This Row],[Opening Begin]])+COUNTIF(Sockets1[Socket Begin],"&lt;" &amp;Wall1[[#This Row],[Opening End]])-COUNT(Sockets1[Socket Begin]) + COUNTIF(Sockets1[Socket End],"&gt;" &amp; Wall1[[#This Row],[Opening Begin]])+COUNTIF(Sockets1[Socket End],"&lt;" &amp;Wall1[[#This Row],[Opening End]])-COUNT(Sockets1[Socket End])</f>
        <v>-14</v>
      </c>
    </row>
    <row r="21" spans="1:9" x14ac:dyDescent="0.25">
      <c r="D21" t="str">
        <f>IF(COUNT(D$2:D20)+1&gt;$B$9,"",COUNT(D$2:D20)+1)</f>
        <v/>
      </c>
    </row>
    <row r="22" spans="1:9" x14ac:dyDescent="0.25">
      <c r="D22" t="str">
        <f>IF(COUNT(D$2:D21)+1&gt;$B$9,"",COUNT(D$2:D21)+1)</f>
        <v/>
      </c>
    </row>
    <row r="23" spans="1:9" x14ac:dyDescent="0.25">
      <c r="D23" t="str">
        <f>IF(COUNT(D$2:D22)+1&gt;$B$9,"",COUNT(D$2:D22)+1)</f>
        <v/>
      </c>
    </row>
    <row r="24" spans="1:9" x14ac:dyDescent="0.25">
      <c r="D24" t="str">
        <f>IF(COUNT(D$2:D23)+1&gt;$B$9,"",COUNT(D$2:D23)+1)</f>
        <v/>
      </c>
    </row>
    <row r="25" spans="1:9" x14ac:dyDescent="0.25">
      <c r="D25" t="str">
        <f>IF(COUNT(D$2:D24)+1&gt;$B$9,"",COUNT(D$2:D24)+1)</f>
        <v/>
      </c>
    </row>
    <row r="26" spans="1:9" x14ac:dyDescent="0.25">
      <c r="D26" t="str">
        <f>IF(COUNT(D$2:D25)+1&gt;$B$9,"",COUNT(D$2:D25)+1)</f>
        <v/>
      </c>
    </row>
  </sheetData>
  <conditionalFormatting sqref="I1:I1048576">
    <cfRule type="cellIs" dxfId="40" priority="1" operator="equal">
      <formula>1</formula>
    </cfRule>
    <cfRule type="cellIs" dxfId="39" priority="2" operator="equal">
      <formula>2</formula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A114-5C63-460E-8255-9CEC99D693EB}">
  <dimension ref="A1:I26"/>
  <sheetViews>
    <sheetView workbookViewId="0">
      <selection activeCell="B5" activeCellId="5" sqref="E2:H20 A14:B20 B10 B8 B6 B5"/>
    </sheetView>
  </sheetViews>
  <sheetFormatPr defaultRowHeight="15" x14ac:dyDescent="0.25"/>
  <cols>
    <col min="1" max="1" width="14.7109375" bestFit="1" customWidth="1"/>
    <col min="2" max="2" width="16.85546875" bestFit="1" customWidth="1"/>
    <col min="4" max="4" width="8.5703125" bestFit="1" customWidth="1"/>
    <col min="5" max="5" width="12.7109375" bestFit="1" customWidth="1"/>
    <col min="6" max="6" width="11.28515625" bestFit="1" customWidth="1"/>
    <col min="7" max="7" width="14.85546875" bestFit="1" customWidth="1"/>
    <col min="8" max="8" width="13.42578125" bestFit="1" customWidth="1"/>
    <col min="9" max="9" width="10.5703125" style="1" bestFit="1" customWidth="1"/>
    <col min="10" max="10" width="18.85546875" bestFit="1" customWidth="1"/>
  </cols>
  <sheetData>
    <row r="1" spans="1:9" x14ac:dyDescent="0.25">
      <c r="A1" s="2" t="s">
        <v>16</v>
      </c>
      <c r="B1" s="3" t="s">
        <v>17</v>
      </c>
      <c r="D1" t="s">
        <v>2</v>
      </c>
      <c r="E1" t="s">
        <v>7</v>
      </c>
      <c r="F1" t="s">
        <v>6</v>
      </c>
      <c r="G1" t="s">
        <v>8</v>
      </c>
      <c r="H1" t="s">
        <v>9</v>
      </c>
      <c r="I1" s="1" t="s">
        <v>13</v>
      </c>
    </row>
    <row r="2" spans="1:9" x14ac:dyDescent="0.25">
      <c r="D2">
        <v>1</v>
      </c>
      <c r="E2" s="4">
        <v>0</v>
      </c>
      <c r="F2" s="4">
        <f>E2+B$6</f>
        <v>2.25</v>
      </c>
      <c r="G2" s="4">
        <f>IF(D2&lt;B$9,F2,"")</f>
        <v>2.25</v>
      </c>
      <c r="H2" s="4">
        <f>IF(D2&lt;=B$9,G2+B$10,"")</f>
        <v>17.06818181818182</v>
      </c>
      <c r="I2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3" spans="1:9" x14ac:dyDescent="0.25">
      <c r="D3">
        <f>IF(COUNT(D$2:D2)&gt;$B$9,"",COUNT(D$2:D2)+1)</f>
        <v>2</v>
      </c>
      <c r="E3" s="4">
        <f>IF(D3&lt;&gt;"",H2,"")</f>
        <v>17.06818181818182</v>
      </c>
      <c r="F3" s="4">
        <f>IF(D3&lt;&gt;"",E3+B$6,"")</f>
        <v>19.31818181818182</v>
      </c>
      <c r="G3" s="4">
        <f>IF(D3&lt;=B$9,F3,"")</f>
        <v>19.31818181818182</v>
      </c>
      <c r="H3" s="4">
        <f>IF(D3&lt;=B$9,G3+B$10,"")</f>
        <v>34.13636363636364</v>
      </c>
      <c r="I3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4" spans="1:9" x14ac:dyDescent="0.25">
      <c r="A4" t="s">
        <v>10</v>
      </c>
      <c r="B4" t="s">
        <v>11</v>
      </c>
      <c r="D4">
        <f>IF(COUNT(D$2:D3)&gt;$B$9,"",COUNT(D$2:D3)+1)</f>
        <v>3</v>
      </c>
      <c r="E4" s="4">
        <f t="shared" ref="E4:E20" si="0">IF(D4&lt;&gt;"",H3,"")</f>
        <v>34.13636363636364</v>
      </c>
      <c r="F4" s="4">
        <f>IF(D4&lt;&gt;"",E4+B$6,"")</f>
        <v>36.38636363636364</v>
      </c>
      <c r="G4" s="4">
        <f>IF(D4&lt;=B$9,F4,"")</f>
        <v>36.38636363636364</v>
      </c>
      <c r="H4" s="4">
        <f>IF(D4&lt;=B$9,G4+B$10,"")</f>
        <v>51.20454545454546</v>
      </c>
      <c r="I4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2</v>
      </c>
    </row>
    <row r="5" spans="1:9" x14ac:dyDescent="0.25">
      <c r="A5" t="s">
        <v>0</v>
      </c>
      <c r="B5" s="4">
        <f>Summary!C7</f>
        <v>190</v>
      </c>
      <c r="D5">
        <f>IF(COUNT(D$2:D4)&gt;$B$9,"",COUNT(D$2:D4)+1)</f>
        <v>4</v>
      </c>
      <c r="E5" s="4">
        <f t="shared" si="0"/>
        <v>51.20454545454546</v>
      </c>
      <c r="F5" s="4">
        <f>IF(D5&lt;&gt;"",E5+B$6,"")</f>
        <v>53.45454545454546</v>
      </c>
      <c r="G5" s="4">
        <f>IF(D5&lt;=B$9,F5,"")</f>
        <v>53.45454545454546</v>
      </c>
      <c r="H5" s="4">
        <f>IF(D5&lt;=B$9,G5+B$10,"")</f>
        <v>68.27272727272728</v>
      </c>
      <c r="I5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6" spans="1:9" x14ac:dyDescent="0.25">
      <c r="A6" t="s">
        <v>1</v>
      </c>
      <c r="B6" s="4">
        <f>BattenWidth[Input]</f>
        <v>2.25</v>
      </c>
      <c r="D6">
        <f>IF(COUNT(D$2:D5)&gt;$B$9,"",COUNT(D$2:D5)+1)</f>
        <v>5</v>
      </c>
      <c r="E6" s="4">
        <f t="shared" si="0"/>
        <v>68.27272727272728</v>
      </c>
      <c r="F6" s="4">
        <f>IF(D6&lt;&gt;"",E6+B$6,"")</f>
        <v>70.52272727272728</v>
      </c>
      <c r="G6" s="4">
        <f>IF(D6&lt;=B$9,F6,"")</f>
        <v>70.52272727272728</v>
      </c>
      <c r="H6" s="4">
        <f>IF(D6&lt;=B$9,G6+B$10,"")</f>
        <v>85.340909090909093</v>
      </c>
      <c r="I6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7" spans="1:9" x14ac:dyDescent="0.25">
      <c r="A7" t="s">
        <v>12</v>
      </c>
      <c r="B7">
        <f>WallSummary[[#This Row],[Battens]]</f>
        <v>12</v>
      </c>
      <c r="D7">
        <f>IF(COUNT(D$2:D6)&gt;$B$9,"",COUNT(D$2:D6)+1)</f>
        <v>6</v>
      </c>
      <c r="E7" s="4">
        <f t="shared" si="0"/>
        <v>85.340909090909093</v>
      </c>
      <c r="F7" s="4">
        <f>IF(D7&lt;&gt;"",E7+B$6,"")</f>
        <v>87.590909090909093</v>
      </c>
      <c r="G7" s="4">
        <f>IF(D7&lt;=B$9,F7,"")</f>
        <v>87.590909090909093</v>
      </c>
      <c r="H7" s="4">
        <f>IF(D7&lt;=B$9,G7+B$10,"")</f>
        <v>102.40909090909091</v>
      </c>
      <c r="I7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8" spans="1:9" x14ac:dyDescent="0.25">
      <c r="A8" t="s">
        <v>3</v>
      </c>
      <c r="B8" s="4">
        <f>B5-(B7*B6)</f>
        <v>163</v>
      </c>
      <c r="D8">
        <f>IF(COUNT(D$2:D7)&gt;$B$9,"",COUNT(D$2:D7)+1)</f>
        <v>7</v>
      </c>
      <c r="E8" s="4">
        <f t="shared" si="0"/>
        <v>102.40909090909091</v>
      </c>
      <c r="F8" s="4">
        <f>IF(D8&lt;&gt;"",E8+B$6,"")</f>
        <v>104.65909090909091</v>
      </c>
      <c r="G8" s="4">
        <f>IF(D8&lt;=B$9,F8,"")</f>
        <v>104.65909090909091</v>
      </c>
      <c r="H8" s="4">
        <f>IF(D8&lt;=B$9,G8+B$10,"")</f>
        <v>119.47727272727272</v>
      </c>
      <c r="I8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9" spans="1:9" x14ac:dyDescent="0.25">
      <c r="A9" t="s">
        <v>4</v>
      </c>
      <c r="B9">
        <f>B7-1</f>
        <v>11</v>
      </c>
      <c r="D9">
        <f>IF(COUNT(D$2:D8)&gt;$B$9,"",COUNT(D$2:D8)+1)</f>
        <v>8</v>
      </c>
      <c r="E9" s="4">
        <f t="shared" si="0"/>
        <v>119.47727272727272</v>
      </c>
      <c r="F9" s="4">
        <f>IF(D9&lt;&gt;"",E9+B$6,"")</f>
        <v>121.72727272727272</v>
      </c>
      <c r="G9" s="4">
        <f>IF(D9&lt;=B$9,F9,"")</f>
        <v>121.72727272727272</v>
      </c>
      <c r="H9" s="4">
        <f>IF(D9&lt;=B$9,G9+B$10,"")</f>
        <v>136.54545454545453</v>
      </c>
      <c r="I9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10" spans="1:9" x14ac:dyDescent="0.25">
      <c r="A10" t="s">
        <v>5</v>
      </c>
      <c r="B10" s="4">
        <f>B8/B9</f>
        <v>14.818181818181818</v>
      </c>
      <c r="D10">
        <f>IF(COUNT(D$2:D9)&gt;$B$9,"",COUNT(D$2:D9)+1)</f>
        <v>9</v>
      </c>
      <c r="E10" s="4">
        <f t="shared" si="0"/>
        <v>136.54545454545453</v>
      </c>
      <c r="F10" s="4">
        <f>IF(D10&lt;&gt;"",E10+B$6,"")</f>
        <v>138.79545454545453</v>
      </c>
      <c r="G10" s="4">
        <f>IF(D10&lt;=B$9,F10,"")</f>
        <v>138.79545454545453</v>
      </c>
      <c r="H10" s="4">
        <f>IF(D10&lt;=B$9,G10+B$10,"")</f>
        <v>153.61363636363635</v>
      </c>
      <c r="I10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11" spans="1:9" x14ac:dyDescent="0.25">
      <c r="D11">
        <f>IF(COUNT(D$2:D10)&gt;$B$9,"",COUNT(D$2:D10)+1)</f>
        <v>10</v>
      </c>
      <c r="E11" s="4">
        <f t="shared" si="0"/>
        <v>153.61363636363635</v>
      </c>
      <c r="F11" s="4">
        <f>IF(D11&lt;&gt;"",E11+B$6,"")</f>
        <v>155.86363636363635</v>
      </c>
      <c r="G11" s="4">
        <f>IF(D11&lt;=B$9,F11,"")</f>
        <v>155.86363636363635</v>
      </c>
      <c r="H11" s="4">
        <f>IF(D11&lt;=B$9,G11+B$10,"")</f>
        <v>170.68181818181816</v>
      </c>
      <c r="I11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12" spans="1:9" x14ac:dyDescent="0.25">
      <c r="D12">
        <f>IF(COUNT(D$2:D11)&gt;$B$9,"",COUNT(D$2:D11)+1)</f>
        <v>11</v>
      </c>
      <c r="E12" s="4">
        <f t="shared" si="0"/>
        <v>170.68181818181816</v>
      </c>
      <c r="F12" s="4">
        <f>IF(D12&lt;&gt;"",E12+B$6,"")</f>
        <v>172.93181818181816</v>
      </c>
      <c r="G12" s="4">
        <f>IF(D12&lt;=B$9,F12,"")</f>
        <v>172.93181818181816</v>
      </c>
      <c r="H12" s="4">
        <f>IF(D12&lt;=B$9,G12+B$10,"")</f>
        <v>187.74999999999997</v>
      </c>
      <c r="I12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0</v>
      </c>
    </row>
    <row r="13" spans="1:9" x14ac:dyDescent="0.25">
      <c r="A13" t="s">
        <v>15</v>
      </c>
      <c r="B13" t="s">
        <v>14</v>
      </c>
      <c r="D13">
        <f>IF(COUNT(D$2:D12)&gt;$B$9,"",COUNT(D$2:D12)+1)</f>
        <v>12</v>
      </c>
      <c r="E13" s="4">
        <f>IF(D13&lt;&gt;"",H12,"")</f>
        <v>187.74999999999997</v>
      </c>
      <c r="F13" s="4">
        <f>IF(D13&lt;&gt;"",E13+B$6,"")</f>
        <v>189.99999999999997</v>
      </c>
      <c r="G13" s="4" t="str">
        <f>IF(D13&lt;=B$9,F13,"")</f>
        <v/>
      </c>
      <c r="H13" s="4" t="str">
        <f>IF(D13&lt;=B$9,G13+B$10,"")</f>
        <v/>
      </c>
      <c r="I13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14" spans="1:9" x14ac:dyDescent="0.25">
      <c r="A14" s="5">
        <v>45.6</v>
      </c>
      <c r="B14" s="4">
        <f>IF(Sockets2[[#This Row],[Socket Begin]]=0,0,Sockets2[[#This Row],[Socket Begin]]+2)</f>
        <v>47.6</v>
      </c>
      <c r="D14" t="str">
        <f>IF(COUNT(D$2:D13)&gt;$B$9,"",COUNT(D$2:D13)+1)</f>
        <v/>
      </c>
      <c r="E14" s="4" t="str">
        <f t="shared" si="0"/>
        <v/>
      </c>
      <c r="F14" s="4" t="str">
        <f>IF(D14&lt;&gt;"",E14+B$6,"")</f>
        <v/>
      </c>
      <c r="G14" s="4" t="str">
        <f>IF(D14&lt;=B$9,F14,"")</f>
        <v/>
      </c>
      <c r="H14" s="4" t="str">
        <f>IF(D14&lt;=B$9,G14+B$10,"")</f>
        <v/>
      </c>
      <c r="I14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15" spans="1:9" x14ac:dyDescent="0.25">
      <c r="A15" s="5">
        <v>0</v>
      </c>
      <c r="B15" s="4">
        <f>IF(Sockets2[[#This Row],[Socket Begin]]=0,0,Sockets2[[#This Row],[Socket Begin]]+2)</f>
        <v>0</v>
      </c>
      <c r="D15" t="str">
        <f>IF(COUNT(D$2:D14)&gt;$B$9,"",COUNT(D$2:D14)+1)</f>
        <v/>
      </c>
      <c r="E15" s="4" t="str">
        <f t="shared" si="0"/>
        <v/>
      </c>
      <c r="F15" s="4" t="str">
        <f>IF(D15&lt;&gt;"",E15+B$6,"")</f>
        <v/>
      </c>
      <c r="G15" s="4" t="str">
        <f>IF(D15&lt;=B$9,F15,"")</f>
        <v/>
      </c>
      <c r="H15" s="4" t="str">
        <f>IF(D15&lt;=B$9,G15+B$10,"")</f>
        <v/>
      </c>
      <c r="I15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16" spans="1:9" x14ac:dyDescent="0.25">
      <c r="A16" s="5">
        <v>0</v>
      </c>
      <c r="B16" s="4">
        <f>IF(Sockets2[[#This Row],[Socket Begin]]=0,0,Sockets2[[#This Row],[Socket Begin]]+2)</f>
        <v>0</v>
      </c>
      <c r="D16" t="str">
        <f>IF(COUNT(D$2:D15)&gt;$B$9,"",COUNT(D$2:D15)+1)</f>
        <v/>
      </c>
      <c r="E16" s="4" t="str">
        <f t="shared" si="0"/>
        <v/>
      </c>
      <c r="F16" s="4" t="str">
        <f>IF(D16&lt;&gt;"",E16+B$6,"")</f>
        <v/>
      </c>
      <c r="G16" s="4" t="str">
        <f>IF(D16&lt;=B$9,F16,"")</f>
        <v/>
      </c>
      <c r="H16" s="4" t="str">
        <f>IF(D16&lt;=B$9,G16+B$10,"")</f>
        <v/>
      </c>
      <c r="I16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17" spans="1:9" x14ac:dyDescent="0.25">
      <c r="A17" s="5">
        <v>0</v>
      </c>
      <c r="B17" s="4">
        <f>IF(Sockets2[[#This Row],[Socket Begin]]=0,0,Sockets2[[#This Row],[Socket Begin]]+2)</f>
        <v>0</v>
      </c>
      <c r="D17" t="str">
        <f>IF(COUNT(D$2:D16)&gt;$B$9,"",COUNT(D$2:D16)+1)</f>
        <v/>
      </c>
      <c r="E17" s="4" t="str">
        <f t="shared" si="0"/>
        <v/>
      </c>
      <c r="F17" s="4" t="str">
        <f>IF(D17&lt;&gt;"",E17+B$6,"")</f>
        <v/>
      </c>
      <c r="G17" s="4" t="str">
        <f>IF(D17&lt;=B$9,F17,"")</f>
        <v/>
      </c>
      <c r="H17" s="4" t="str">
        <f>IF(D17&lt;=B$9,G17+B$10,"")</f>
        <v/>
      </c>
      <c r="I17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18" spans="1:9" x14ac:dyDescent="0.25">
      <c r="A18" s="5">
        <v>0</v>
      </c>
      <c r="B18" s="4">
        <f>IF(Sockets2[[#This Row],[Socket Begin]]=0,0,Sockets2[[#This Row],[Socket Begin]]+2)</f>
        <v>0</v>
      </c>
      <c r="D18" t="str">
        <f>IF(COUNT(D$2:D17)&gt;$B$9,"",COUNT(D$2:D17)+1)</f>
        <v/>
      </c>
      <c r="E18" s="4" t="str">
        <f t="shared" si="0"/>
        <v/>
      </c>
      <c r="F18" s="4" t="str">
        <f>IF(D18&lt;&gt;"",E18+B$6,"")</f>
        <v/>
      </c>
      <c r="G18" s="4" t="str">
        <f>IF(D18&lt;=B$9,F18,"")</f>
        <v/>
      </c>
      <c r="H18" s="4" t="str">
        <f>IF(D18&lt;=B$9,G18+B$10,"")</f>
        <v/>
      </c>
      <c r="I18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19" spans="1:9" x14ac:dyDescent="0.25">
      <c r="A19" s="5">
        <v>0</v>
      </c>
      <c r="B19" s="4">
        <f>IF(Sockets2[[#This Row],[Socket Begin]]=0,0,Sockets2[[#This Row],[Socket Begin]]+2)</f>
        <v>0</v>
      </c>
      <c r="D19" t="str">
        <f>IF(COUNT(D$2:D18)&gt;$B$9,"",COUNT(D$2:D18)+1)</f>
        <v/>
      </c>
      <c r="E19" s="4" t="str">
        <f t="shared" si="0"/>
        <v/>
      </c>
      <c r="F19" s="4" t="str">
        <f>IF(D19&lt;&gt;"",E19+B$6,"")</f>
        <v/>
      </c>
      <c r="G19" s="4" t="str">
        <f>IF(D19&lt;=B$9,F19,"")</f>
        <v/>
      </c>
      <c r="H19" s="4" t="str">
        <f>IF(D19&lt;=B$9,G19+B$10,"")</f>
        <v/>
      </c>
      <c r="I19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20" spans="1:9" x14ac:dyDescent="0.25">
      <c r="A20" s="5">
        <v>0</v>
      </c>
      <c r="B20" s="4">
        <f>IF(Sockets2[[#This Row],[Socket Begin]]=0,0,Sockets2[[#This Row],[Socket Begin]]+2)</f>
        <v>0</v>
      </c>
      <c r="D20" t="str">
        <f>IF(COUNT(D$2:D19)&gt;$B$9,"",COUNT(D$2:D19)+1)</f>
        <v/>
      </c>
      <c r="E20" s="4" t="str">
        <f t="shared" si="0"/>
        <v/>
      </c>
      <c r="F20" s="4" t="str">
        <f>IF(D20&lt;&gt;"",E20+B$6,"")</f>
        <v/>
      </c>
      <c r="G20" s="4" t="str">
        <f>IF(D20&lt;=B$9,F20,"")</f>
        <v/>
      </c>
      <c r="H20" s="4" t="str">
        <f>IF(D20&lt;=B$9,G20+B$10,"")</f>
        <v/>
      </c>
      <c r="I20" s="1">
        <f>COUNTIF(Sockets2[Socket Begin],"&gt;" &amp; Wall2[[#This Row],[Opening Begin]])+COUNTIF(Sockets2[Socket Begin],"&lt;" &amp;Wall2[[#This Row],[Opening End]])-COUNT(Sockets2[Socket Begin]) + COUNTIF(Sockets2[Socket End],"&gt;" &amp; Wall2[[#This Row],[Opening Begin]])+COUNTIF(Sockets2[Socket End],"&lt;" &amp;Wall2[[#This Row],[Opening End]])-COUNT(Sockets2[Socket End])</f>
        <v>-14</v>
      </c>
    </row>
    <row r="21" spans="1:9" x14ac:dyDescent="0.25">
      <c r="D21" t="str">
        <f>IF(COUNT(D$2:D20)+1&gt;$B$9,"",COUNT(D$2:D20)+1)</f>
        <v/>
      </c>
    </row>
    <row r="22" spans="1:9" x14ac:dyDescent="0.25">
      <c r="D22" t="str">
        <f>IF(COUNT(D$2:D21)+1&gt;$B$9,"",COUNT(D$2:D21)+1)</f>
        <v/>
      </c>
    </row>
    <row r="23" spans="1:9" x14ac:dyDescent="0.25">
      <c r="D23" t="str">
        <f>IF(COUNT(D$2:D22)+1&gt;$B$9,"",COUNT(D$2:D22)+1)</f>
        <v/>
      </c>
    </row>
    <row r="24" spans="1:9" x14ac:dyDescent="0.25">
      <c r="D24" t="str">
        <f>IF(COUNT(D$2:D23)+1&gt;$B$9,"",COUNT(D$2:D23)+1)</f>
        <v/>
      </c>
    </row>
    <row r="25" spans="1:9" x14ac:dyDescent="0.25">
      <c r="D25" t="str">
        <f>IF(COUNT(D$2:D24)+1&gt;$B$9,"",COUNT(D$2:D24)+1)</f>
        <v/>
      </c>
    </row>
    <row r="26" spans="1:9" x14ac:dyDescent="0.25">
      <c r="D26" t="str">
        <f>IF(COUNT(D$2:D25)+1&gt;$B$9,"",COUNT(D$2:D25)+1)</f>
        <v/>
      </c>
    </row>
  </sheetData>
  <conditionalFormatting sqref="I1:I1048576">
    <cfRule type="cellIs" dxfId="38" priority="1" operator="equal">
      <formula>1</formula>
    </cfRule>
    <cfRule type="cellIs" dxfId="37" priority="2" operator="equal">
      <formula>2</formula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6F28-35B8-44BF-8F17-1704461A6D04}">
  <dimension ref="A1:I26"/>
  <sheetViews>
    <sheetView workbookViewId="0">
      <selection activeCell="B5" activeCellId="5" sqref="E2:H20 A14:B20 B10 B8 B6 B5"/>
    </sheetView>
  </sheetViews>
  <sheetFormatPr defaultRowHeight="15" x14ac:dyDescent="0.25"/>
  <cols>
    <col min="1" max="1" width="14.7109375" bestFit="1" customWidth="1"/>
    <col min="2" max="2" width="16.85546875" bestFit="1" customWidth="1"/>
    <col min="4" max="4" width="8.5703125" bestFit="1" customWidth="1"/>
    <col min="5" max="5" width="12.7109375" bestFit="1" customWidth="1"/>
    <col min="6" max="6" width="11.28515625" bestFit="1" customWidth="1"/>
    <col min="7" max="7" width="14.85546875" bestFit="1" customWidth="1"/>
    <col min="8" max="8" width="13.42578125" bestFit="1" customWidth="1"/>
    <col min="9" max="9" width="10.5703125" style="1" bestFit="1" customWidth="1"/>
    <col min="10" max="10" width="18.85546875" bestFit="1" customWidth="1"/>
  </cols>
  <sheetData>
    <row r="1" spans="1:9" x14ac:dyDescent="0.25">
      <c r="A1" s="2" t="s">
        <v>16</v>
      </c>
      <c r="B1" s="3" t="s">
        <v>22</v>
      </c>
      <c r="D1" t="s">
        <v>2</v>
      </c>
      <c r="E1" t="s">
        <v>7</v>
      </c>
      <c r="F1" t="s">
        <v>6</v>
      </c>
      <c r="G1" t="s">
        <v>8</v>
      </c>
      <c r="H1" t="s">
        <v>9</v>
      </c>
      <c r="I1" s="1" t="s">
        <v>13</v>
      </c>
    </row>
    <row r="2" spans="1:9" x14ac:dyDescent="0.25">
      <c r="D2">
        <v>1</v>
      </c>
      <c r="E2" s="4">
        <v>0</v>
      </c>
      <c r="F2" s="4">
        <f>E2+B$6</f>
        <v>2.25</v>
      </c>
      <c r="G2" s="4">
        <f>IF(D2&lt;B$9,F2,"")</f>
        <v>2.25</v>
      </c>
      <c r="H2" s="4">
        <f>IF(D2&lt;=B$9,G2+B$10,"")</f>
        <v>17.21875</v>
      </c>
      <c r="I2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0</v>
      </c>
    </row>
    <row r="3" spans="1:9" x14ac:dyDescent="0.25">
      <c r="D3">
        <f>IF(COUNT(D$2:D2)&gt;$B$9,"",COUNT(D$2:D2)+1)</f>
        <v>2</v>
      </c>
      <c r="E3" s="4">
        <f>IF(D3&lt;&gt;"",H2,"")</f>
        <v>17.21875</v>
      </c>
      <c r="F3" s="4">
        <f>IF(D3&lt;&gt;"",E3+B$6,"")</f>
        <v>19.46875</v>
      </c>
      <c r="G3" s="4">
        <f>IF(D3&lt;=B$9,F3,"")</f>
        <v>19.46875</v>
      </c>
      <c r="H3" s="4">
        <f>IF(D3&lt;=B$9,G3+B$10,"")</f>
        <v>34.4375</v>
      </c>
      <c r="I3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0</v>
      </c>
    </row>
    <row r="4" spans="1:9" x14ac:dyDescent="0.25">
      <c r="A4" t="s">
        <v>10</v>
      </c>
      <c r="B4" t="s">
        <v>11</v>
      </c>
      <c r="D4">
        <f>IF(COUNT(D$2:D3)&gt;$B$9,"",COUNT(D$2:D3)+1)</f>
        <v>3</v>
      </c>
      <c r="E4" s="4">
        <f t="shared" ref="E4:E20" si="0">IF(D4&lt;&gt;"",H3,"")</f>
        <v>34.4375</v>
      </c>
      <c r="F4" s="4">
        <f>IF(D4&lt;&gt;"",E4+B$6,"")</f>
        <v>36.6875</v>
      </c>
      <c r="G4" s="4">
        <f>IF(D4&lt;=B$9,F4,"")</f>
        <v>36.6875</v>
      </c>
      <c r="H4" s="4">
        <f>IF(D4&lt;=B$9,G4+B$10,"")</f>
        <v>51.65625</v>
      </c>
      <c r="I4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2</v>
      </c>
    </row>
    <row r="5" spans="1:9" x14ac:dyDescent="0.25">
      <c r="A5" t="s">
        <v>0</v>
      </c>
      <c r="B5" s="4">
        <f>Summary!C8</f>
        <v>140</v>
      </c>
      <c r="D5">
        <f>IF(COUNT(D$2:D4)&gt;$B$9,"",COUNT(D$2:D4)+1)</f>
        <v>4</v>
      </c>
      <c r="E5" s="4">
        <f t="shared" si="0"/>
        <v>51.65625</v>
      </c>
      <c r="F5" s="4">
        <f>IF(D5&lt;&gt;"",E5+B$6,"")</f>
        <v>53.90625</v>
      </c>
      <c r="G5" s="4">
        <f>IF(D5&lt;=B$9,F5,"")</f>
        <v>53.90625</v>
      </c>
      <c r="H5" s="4">
        <f>IF(D5&lt;=B$9,G5+B$10,"")</f>
        <v>68.875</v>
      </c>
      <c r="I5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0</v>
      </c>
    </row>
    <row r="6" spans="1:9" x14ac:dyDescent="0.25">
      <c r="A6" t="s">
        <v>1</v>
      </c>
      <c r="B6" s="4">
        <f>BattenWidth[Input]</f>
        <v>2.25</v>
      </c>
      <c r="D6">
        <f>IF(COUNT(D$2:D5)&gt;$B$9,"",COUNT(D$2:D5)+1)</f>
        <v>5</v>
      </c>
      <c r="E6" s="4">
        <f t="shared" si="0"/>
        <v>68.875</v>
      </c>
      <c r="F6" s="4">
        <f>IF(D6&lt;&gt;"",E6+B$6,"")</f>
        <v>71.125</v>
      </c>
      <c r="G6" s="4">
        <f>IF(D6&lt;=B$9,F6,"")</f>
        <v>71.125</v>
      </c>
      <c r="H6" s="4">
        <f>IF(D6&lt;=B$9,G6+B$10,"")</f>
        <v>86.09375</v>
      </c>
      <c r="I6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2</v>
      </c>
    </row>
    <row r="7" spans="1:9" x14ac:dyDescent="0.25">
      <c r="A7" t="s">
        <v>12</v>
      </c>
      <c r="B7">
        <f>Summary!B8</f>
        <v>9</v>
      </c>
      <c r="D7">
        <f>IF(COUNT(D$2:D6)&gt;$B$9,"",COUNT(D$2:D6)+1)</f>
        <v>6</v>
      </c>
      <c r="E7" s="4">
        <f t="shared" si="0"/>
        <v>86.09375</v>
      </c>
      <c r="F7" s="4">
        <f>IF(D7&lt;&gt;"",E7+B$6,"")</f>
        <v>88.34375</v>
      </c>
      <c r="G7" s="4">
        <f>IF(D7&lt;=B$9,F7,"")</f>
        <v>88.34375</v>
      </c>
      <c r="H7" s="4">
        <f>IF(D7&lt;=B$9,G7+B$10,"")</f>
        <v>103.3125</v>
      </c>
      <c r="I7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0</v>
      </c>
    </row>
    <row r="8" spans="1:9" x14ac:dyDescent="0.25">
      <c r="A8" t="s">
        <v>3</v>
      </c>
      <c r="B8" s="4">
        <f>B5-(B7*B6)</f>
        <v>119.75</v>
      </c>
      <c r="D8">
        <f>IF(COUNT(D$2:D7)&gt;$B$9,"",COUNT(D$2:D7)+1)</f>
        <v>7</v>
      </c>
      <c r="E8" s="4">
        <f t="shared" si="0"/>
        <v>103.3125</v>
      </c>
      <c r="F8" s="4">
        <f>IF(D8&lt;&gt;"",E8+B$6,"")</f>
        <v>105.5625</v>
      </c>
      <c r="G8" s="4">
        <f>IF(D8&lt;=B$9,F8,"")</f>
        <v>105.5625</v>
      </c>
      <c r="H8" s="4">
        <f>IF(D8&lt;=B$9,G8+B$10,"")</f>
        <v>120.53125</v>
      </c>
      <c r="I8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0</v>
      </c>
    </row>
    <row r="9" spans="1:9" x14ac:dyDescent="0.25">
      <c r="A9" t="s">
        <v>4</v>
      </c>
      <c r="B9">
        <f>B7-1</f>
        <v>8</v>
      </c>
      <c r="D9">
        <f>IF(COUNT(D$2:D8)&gt;$B$9,"",COUNT(D$2:D8)+1)</f>
        <v>8</v>
      </c>
      <c r="E9" s="4">
        <f t="shared" si="0"/>
        <v>120.53125</v>
      </c>
      <c r="F9" s="4">
        <f>IF(D9&lt;&gt;"",E9+B$6,"")</f>
        <v>122.78125</v>
      </c>
      <c r="G9" s="4">
        <f>IF(D9&lt;=B$9,F9,"")</f>
        <v>122.78125</v>
      </c>
      <c r="H9" s="4">
        <f>IF(D9&lt;=B$9,G9+B$10,"")</f>
        <v>137.75</v>
      </c>
      <c r="I9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0</v>
      </c>
    </row>
    <row r="10" spans="1:9" x14ac:dyDescent="0.25">
      <c r="A10" t="s">
        <v>5</v>
      </c>
      <c r="B10" s="4">
        <f>B8/B9</f>
        <v>14.96875</v>
      </c>
      <c r="D10">
        <f>IF(COUNT(D$2:D9)&gt;$B$9,"",COUNT(D$2:D9)+1)</f>
        <v>9</v>
      </c>
      <c r="E10" s="4">
        <f t="shared" si="0"/>
        <v>137.75</v>
      </c>
      <c r="F10" s="4">
        <f>IF(D10&lt;&gt;"",E10+B$6,"")</f>
        <v>140</v>
      </c>
      <c r="G10" s="4" t="str">
        <f>IF(D10&lt;=B$9,F10,"")</f>
        <v/>
      </c>
      <c r="H10" s="4" t="str">
        <f>IF(D10&lt;=B$9,G10+B$10,"")</f>
        <v/>
      </c>
      <c r="I10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1" spans="1:9" x14ac:dyDescent="0.25">
      <c r="D11" t="str">
        <f>IF(COUNT(D$2:D10)&gt;$B$9,"",COUNT(D$2:D10)+1)</f>
        <v/>
      </c>
      <c r="E11" s="4" t="str">
        <f t="shared" si="0"/>
        <v/>
      </c>
      <c r="F11" s="4" t="str">
        <f>IF(D11&lt;&gt;"",E11+B$6,"")</f>
        <v/>
      </c>
      <c r="G11" s="4" t="str">
        <f>IF(D11&lt;=B$9,F11,"")</f>
        <v/>
      </c>
      <c r="H11" s="4" t="str">
        <f>IF(D11&lt;=B$9,G11+B$10,"")</f>
        <v/>
      </c>
      <c r="I11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2" spans="1:9" x14ac:dyDescent="0.25">
      <c r="D12" t="str">
        <f>IF(COUNT(D$2:D11)&gt;$B$9,"",COUNT(D$2:D11)+1)</f>
        <v/>
      </c>
      <c r="E12" s="4" t="str">
        <f t="shared" si="0"/>
        <v/>
      </c>
      <c r="F12" s="4" t="str">
        <f>IF(D12&lt;&gt;"",E12+B$6,"")</f>
        <v/>
      </c>
      <c r="G12" s="4" t="str">
        <f>IF(D12&lt;=B$9,F12,"")</f>
        <v/>
      </c>
      <c r="H12" s="4" t="str">
        <f>IF(D12&lt;=B$9,G12+B$10,"")</f>
        <v/>
      </c>
      <c r="I12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3" spans="1:9" x14ac:dyDescent="0.25">
      <c r="A13" t="s">
        <v>15</v>
      </c>
      <c r="B13" t="s">
        <v>14</v>
      </c>
      <c r="D13" t="str">
        <f>IF(COUNT(D$2:D12)&gt;$B$9,"",COUNT(D$2:D12)+1)</f>
        <v/>
      </c>
      <c r="E13" s="4" t="str">
        <f>IF(D13&lt;&gt;"",H12,"")</f>
        <v/>
      </c>
      <c r="F13" s="4" t="str">
        <f>IF(D13&lt;&gt;"",E13+B$6,"")</f>
        <v/>
      </c>
      <c r="G13" s="4" t="str">
        <f>IF(D13&lt;=B$9,F13,"")</f>
        <v/>
      </c>
      <c r="H13" s="4" t="str">
        <f>IF(D13&lt;=B$9,G13+B$10,"")</f>
        <v/>
      </c>
      <c r="I13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4" spans="1:9" x14ac:dyDescent="0.25">
      <c r="A14" s="5">
        <v>45.6</v>
      </c>
      <c r="B14" s="4">
        <f>IF(Sockets3[[#This Row],[Socket Begin]]=0,0,Sockets3[[#This Row],[Socket Begin]]+2)</f>
        <v>47.6</v>
      </c>
      <c r="D14" t="str">
        <f>IF(COUNT(D$2:D13)&gt;$B$9,"",COUNT(D$2:D13)+1)</f>
        <v/>
      </c>
      <c r="E14" s="4" t="str">
        <f t="shared" si="0"/>
        <v/>
      </c>
      <c r="F14" s="4" t="str">
        <f>IF(D14&lt;&gt;"",E14+B$6,"")</f>
        <v/>
      </c>
      <c r="G14" s="4" t="str">
        <f>IF(D14&lt;=B$9,F14,"")</f>
        <v/>
      </c>
      <c r="H14" s="4" t="str">
        <f>IF(D14&lt;=B$9,G14+B$10,"")</f>
        <v/>
      </c>
      <c r="I14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5" spans="1:9" x14ac:dyDescent="0.25">
      <c r="A15" s="5">
        <v>80</v>
      </c>
      <c r="B15" s="4">
        <f>IF(Sockets3[[#This Row],[Socket Begin]]=0,0,Sockets3[[#This Row],[Socket Begin]]+2)</f>
        <v>82</v>
      </c>
      <c r="D15" t="str">
        <f>IF(COUNT(D$2:D14)&gt;$B$9,"",COUNT(D$2:D14)+1)</f>
        <v/>
      </c>
      <c r="E15" s="4" t="str">
        <f t="shared" si="0"/>
        <v/>
      </c>
      <c r="F15" s="4" t="str">
        <f>IF(D15&lt;&gt;"",E15+B$6,"")</f>
        <v/>
      </c>
      <c r="G15" s="4" t="str">
        <f>IF(D15&lt;=B$9,F15,"")</f>
        <v/>
      </c>
      <c r="H15" s="4" t="str">
        <f>IF(D15&lt;=B$9,G15+B$10,"")</f>
        <v/>
      </c>
      <c r="I15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6" spans="1:9" x14ac:dyDescent="0.25">
      <c r="A16" s="5">
        <v>0</v>
      </c>
      <c r="B16" s="4">
        <f>IF(Sockets3[[#This Row],[Socket Begin]]=0,0,Sockets3[[#This Row],[Socket Begin]]+2)</f>
        <v>0</v>
      </c>
      <c r="D16" t="str">
        <f>IF(COUNT(D$2:D15)&gt;$B$9,"",COUNT(D$2:D15)+1)</f>
        <v/>
      </c>
      <c r="E16" s="4" t="str">
        <f t="shared" si="0"/>
        <v/>
      </c>
      <c r="F16" s="4" t="str">
        <f>IF(D16&lt;&gt;"",E16+B$6,"")</f>
        <v/>
      </c>
      <c r="G16" s="4" t="str">
        <f>IF(D16&lt;=B$9,F16,"")</f>
        <v/>
      </c>
      <c r="H16" s="4" t="str">
        <f>IF(D16&lt;=B$9,G16+B$10,"")</f>
        <v/>
      </c>
      <c r="I16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7" spans="1:9" x14ac:dyDescent="0.25">
      <c r="A17" s="5">
        <v>0</v>
      </c>
      <c r="B17" s="4">
        <f>IF(Sockets3[[#This Row],[Socket Begin]]=0,0,Sockets3[[#This Row],[Socket Begin]]+2)</f>
        <v>0</v>
      </c>
      <c r="D17" t="str">
        <f>IF(COUNT(D$2:D16)&gt;$B$9,"",COUNT(D$2:D16)+1)</f>
        <v/>
      </c>
      <c r="E17" s="4" t="str">
        <f t="shared" si="0"/>
        <v/>
      </c>
      <c r="F17" s="4" t="str">
        <f>IF(D17&lt;&gt;"",E17+B$6,"")</f>
        <v/>
      </c>
      <c r="G17" s="4" t="str">
        <f>IF(D17&lt;=B$9,F17,"")</f>
        <v/>
      </c>
      <c r="H17" s="4" t="str">
        <f>IF(D17&lt;=B$9,G17+B$10,"")</f>
        <v/>
      </c>
      <c r="I17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8" spans="1:9" x14ac:dyDescent="0.25">
      <c r="A18" s="5">
        <v>0</v>
      </c>
      <c r="B18" s="4">
        <f>IF(Sockets3[[#This Row],[Socket Begin]]=0,0,Sockets3[[#This Row],[Socket Begin]]+2)</f>
        <v>0</v>
      </c>
      <c r="D18" t="str">
        <f>IF(COUNT(D$2:D17)&gt;$B$9,"",COUNT(D$2:D17)+1)</f>
        <v/>
      </c>
      <c r="E18" s="4" t="str">
        <f t="shared" si="0"/>
        <v/>
      </c>
      <c r="F18" s="4" t="str">
        <f>IF(D18&lt;&gt;"",E18+B$6,"")</f>
        <v/>
      </c>
      <c r="G18" s="4" t="str">
        <f>IF(D18&lt;=B$9,F18,"")</f>
        <v/>
      </c>
      <c r="H18" s="4" t="str">
        <f>IF(D18&lt;=B$9,G18+B$10,"")</f>
        <v/>
      </c>
      <c r="I18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19" spans="1:9" x14ac:dyDescent="0.25">
      <c r="A19" s="5">
        <v>0</v>
      </c>
      <c r="B19" s="4">
        <f>IF(Sockets3[[#This Row],[Socket Begin]]=0,0,Sockets3[[#This Row],[Socket Begin]]+2)</f>
        <v>0</v>
      </c>
      <c r="D19" t="str">
        <f>IF(COUNT(D$2:D18)&gt;$B$9,"",COUNT(D$2:D18)+1)</f>
        <v/>
      </c>
      <c r="E19" s="4" t="str">
        <f t="shared" si="0"/>
        <v/>
      </c>
      <c r="F19" s="4" t="str">
        <f>IF(D19&lt;&gt;"",E19+B$6,"")</f>
        <v/>
      </c>
      <c r="G19" s="4" t="str">
        <f>IF(D19&lt;=B$9,F19,"")</f>
        <v/>
      </c>
      <c r="H19" s="4" t="str">
        <f>IF(D19&lt;=B$9,G19+B$10,"")</f>
        <v/>
      </c>
      <c r="I19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20" spans="1:9" x14ac:dyDescent="0.25">
      <c r="A20" s="5">
        <v>0</v>
      </c>
      <c r="B20" s="4">
        <f>IF(Sockets3[[#This Row],[Socket Begin]]=0,0,Sockets3[[#This Row],[Socket Begin]]+2)</f>
        <v>0</v>
      </c>
      <c r="D20" t="str">
        <f>IF(COUNT(D$2:D19)&gt;$B$9,"",COUNT(D$2:D19)+1)</f>
        <v/>
      </c>
      <c r="E20" s="4" t="str">
        <f t="shared" si="0"/>
        <v/>
      </c>
      <c r="F20" s="4" t="str">
        <f>IF(D20&lt;&gt;"",E20+B$6,"")</f>
        <v/>
      </c>
      <c r="G20" s="4" t="str">
        <f>IF(D20&lt;=B$9,F20,"")</f>
        <v/>
      </c>
      <c r="H20" s="4" t="str">
        <f>IF(D20&lt;=B$9,G20+B$10,"")</f>
        <v/>
      </c>
      <c r="I20" s="1">
        <f>COUNTIF(Sockets3[Socket Begin],"&gt;" &amp; Wall3[[#This Row],[Opening Begin]])+COUNTIF(Sockets3[Socket Begin],"&lt;" &amp;Wall3[[#This Row],[Opening End]])-COUNT(Sockets3[Socket Begin]) + COUNTIF(Sockets3[Socket End],"&gt;" &amp; Wall3[[#This Row],[Opening Begin]])+COUNTIF(Sockets3[Socket End],"&lt;" &amp;Wall3[[#This Row],[Opening End]])-COUNT(Sockets3[Socket End])</f>
        <v>-14</v>
      </c>
    </row>
    <row r="21" spans="1:9" x14ac:dyDescent="0.25">
      <c r="D21" t="str">
        <f>IF(COUNT(D$2:D20)+1&gt;$B$9,"",COUNT(D$2:D20)+1)</f>
        <v/>
      </c>
    </row>
    <row r="22" spans="1:9" x14ac:dyDescent="0.25">
      <c r="D22" t="str">
        <f>IF(COUNT(D$2:D21)+1&gt;$B$9,"",COUNT(D$2:D21)+1)</f>
        <v/>
      </c>
    </row>
    <row r="23" spans="1:9" x14ac:dyDescent="0.25">
      <c r="D23" t="str">
        <f>IF(COUNT(D$2:D22)+1&gt;$B$9,"",COUNT(D$2:D22)+1)</f>
        <v/>
      </c>
    </row>
    <row r="24" spans="1:9" x14ac:dyDescent="0.25">
      <c r="D24" t="str">
        <f>IF(COUNT(D$2:D23)+1&gt;$B$9,"",COUNT(D$2:D23)+1)</f>
        <v/>
      </c>
    </row>
    <row r="25" spans="1:9" x14ac:dyDescent="0.25">
      <c r="D25" t="str">
        <f>IF(COUNT(D$2:D24)+1&gt;$B$9,"",COUNT(D$2:D24)+1)</f>
        <v/>
      </c>
    </row>
    <row r="26" spans="1:9" x14ac:dyDescent="0.25">
      <c r="D26" t="str">
        <f>IF(COUNT(D$2:D25)+1&gt;$B$9,"",COUNT(D$2:D25)+1)</f>
        <v/>
      </c>
    </row>
  </sheetData>
  <conditionalFormatting sqref="I1:I1048576">
    <cfRule type="cellIs" dxfId="36" priority="1" operator="equal">
      <formula>1</formula>
    </cfRule>
    <cfRule type="cellIs" dxfId="35" priority="2" operator="equal">
      <formula>2</formula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F103-793A-4CD5-AFFE-79020CF4C3AD}">
  <dimension ref="A1:I26"/>
  <sheetViews>
    <sheetView workbookViewId="0">
      <selection activeCell="A15" sqref="A15"/>
    </sheetView>
  </sheetViews>
  <sheetFormatPr defaultRowHeight="15" x14ac:dyDescent="0.25"/>
  <cols>
    <col min="1" max="1" width="14.7109375" bestFit="1" customWidth="1"/>
    <col min="2" max="2" width="16.85546875" bestFit="1" customWidth="1"/>
    <col min="4" max="4" width="8.5703125" bestFit="1" customWidth="1"/>
    <col min="5" max="5" width="12.7109375" bestFit="1" customWidth="1"/>
    <col min="6" max="6" width="11.28515625" bestFit="1" customWidth="1"/>
    <col min="7" max="7" width="14.85546875" bestFit="1" customWidth="1"/>
    <col min="8" max="8" width="13.42578125" bestFit="1" customWidth="1"/>
    <col min="9" max="9" width="10.5703125" style="1" bestFit="1" customWidth="1"/>
    <col min="10" max="10" width="18.85546875" bestFit="1" customWidth="1"/>
  </cols>
  <sheetData>
    <row r="1" spans="1:9" x14ac:dyDescent="0.25">
      <c r="A1" s="2" t="s">
        <v>16</v>
      </c>
      <c r="B1" s="3" t="s">
        <v>23</v>
      </c>
      <c r="D1" t="s">
        <v>2</v>
      </c>
      <c r="E1" t="s">
        <v>7</v>
      </c>
      <c r="F1" t="s">
        <v>6</v>
      </c>
      <c r="G1" t="s">
        <v>8</v>
      </c>
      <c r="H1" t="s">
        <v>9</v>
      </c>
      <c r="I1" s="1" t="s">
        <v>13</v>
      </c>
    </row>
    <row r="2" spans="1:9" x14ac:dyDescent="0.25">
      <c r="D2">
        <v>1</v>
      </c>
      <c r="E2" s="4">
        <v>0</v>
      </c>
      <c r="F2" s="4">
        <f>E2+B$6</f>
        <v>2.25</v>
      </c>
      <c r="G2" s="4">
        <f>IF(D2&lt;B$9,F2,"")</f>
        <v>2.25</v>
      </c>
      <c r="H2" s="4">
        <f>IF(D2&lt;=B$9,G2+B$10,"")</f>
        <v>16.774999999999999</v>
      </c>
      <c r="I2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3" spans="1:9" x14ac:dyDescent="0.25">
      <c r="D3">
        <f>IF(COUNT(D$2:D2)&gt;$B$9,"",COUNT(D$2:D2)+1)</f>
        <v>2</v>
      </c>
      <c r="E3" s="4">
        <f>IF(D3&lt;&gt;"",H2,"")</f>
        <v>16.774999999999999</v>
      </c>
      <c r="F3" s="4">
        <f>IF(D3&lt;&gt;"",E3+B$6,"")</f>
        <v>19.024999999999999</v>
      </c>
      <c r="G3" s="4">
        <f>IF(D3&lt;=B$9,F3,"")</f>
        <v>19.024999999999999</v>
      </c>
      <c r="H3" s="4">
        <f>IF(D3&lt;=B$9,G3+B$10,"")</f>
        <v>33.549999999999997</v>
      </c>
      <c r="I3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4" spans="1:9" x14ac:dyDescent="0.25">
      <c r="A4" t="s">
        <v>10</v>
      </c>
      <c r="B4" t="s">
        <v>11</v>
      </c>
      <c r="D4">
        <f>IF(COUNT(D$2:D3)&gt;$B$9,"",COUNT(D$2:D3)+1)</f>
        <v>3</v>
      </c>
      <c r="E4" s="4">
        <f t="shared" ref="E4:E20" si="0">IF(D4&lt;&gt;"",H3,"")</f>
        <v>33.549999999999997</v>
      </c>
      <c r="F4" s="4">
        <f>IF(D4&lt;&gt;"",E4+B$6,"")</f>
        <v>35.799999999999997</v>
      </c>
      <c r="G4" s="4">
        <f>IF(D4&lt;=B$9,F4,"")</f>
        <v>35.799999999999997</v>
      </c>
      <c r="H4" s="4">
        <f>IF(D4&lt;=B$9,G4+B$10,"")</f>
        <v>50.324999999999996</v>
      </c>
      <c r="I4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2</v>
      </c>
    </row>
    <row r="5" spans="1:9" x14ac:dyDescent="0.25">
      <c r="A5" t="s">
        <v>0</v>
      </c>
      <c r="B5" s="4">
        <f>Summary!C9</f>
        <v>170</v>
      </c>
      <c r="D5">
        <f>IF(COUNT(D$2:D4)&gt;$B$9,"",COUNT(D$2:D4)+1)</f>
        <v>4</v>
      </c>
      <c r="E5" s="4">
        <f t="shared" si="0"/>
        <v>50.324999999999996</v>
      </c>
      <c r="F5" s="4">
        <f>IF(D5&lt;&gt;"",E5+B$6,"")</f>
        <v>52.574999999999996</v>
      </c>
      <c r="G5" s="4">
        <f>IF(D5&lt;=B$9,F5,"")</f>
        <v>52.574999999999996</v>
      </c>
      <c r="H5" s="4">
        <f>IF(D5&lt;=B$9,G5+B$10,"")</f>
        <v>67.099999999999994</v>
      </c>
      <c r="I5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6" spans="1:9" x14ac:dyDescent="0.25">
      <c r="A6" t="s">
        <v>1</v>
      </c>
      <c r="B6" s="4">
        <f>BattenWidth[Input]</f>
        <v>2.25</v>
      </c>
      <c r="D6">
        <f>IF(COUNT(D$2:D5)&gt;$B$9,"",COUNT(D$2:D5)+1)</f>
        <v>5</v>
      </c>
      <c r="E6" s="4">
        <f t="shared" si="0"/>
        <v>67.099999999999994</v>
      </c>
      <c r="F6" s="4">
        <f>IF(D6&lt;&gt;"",E6+B$6,"")</f>
        <v>69.349999999999994</v>
      </c>
      <c r="G6" s="4">
        <f>IF(D6&lt;=B$9,F6,"")</f>
        <v>69.349999999999994</v>
      </c>
      <c r="H6" s="4">
        <f>IF(D6&lt;=B$9,G6+B$10,"")</f>
        <v>83.875</v>
      </c>
      <c r="I6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2</v>
      </c>
    </row>
    <row r="7" spans="1:9" x14ac:dyDescent="0.25">
      <c r="A7" t="s">
        <v>12</v>
      </c>
      <c r="B7">
        <f>Summary!B9</f>
        <v>11</v>
      </c>
      <c r="D7">
        <f>IF(COUNT(D$2:D6)&gt;$B$9,"",COUNT(D$2:D6)+1)</f>
        <v>6</v>
      </c>
      <c r="E7" s="4">
        <f t="shared" si="0"/>
        <v>83.875</v>
      </c>
      <c r="F7" s="4">
        <f>IF(D7&lt;&gt;"",E7+B$6,"")</f>
        <v>86.125</v>
      </c>
      <c r="G7" s="4">
        <f>IF(D7&lt;=B$9,F7,"")</f>
        <v>86.125</v>
      </c>
      <c r="H7" s="4">
        <f>IF(D7&lt;=B$9,G7+B$10,"")</f>
        <v>100.65</v>
      </c>
      <c r="I7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8" spans="1:9" x14ac:dyDescent="0.25">
      <c r="A8" t="s">
        <v>3</v>
      </c>
      <c r="B8" s="4">
        <f>B5-(B7*B6)</f>
        <v>145.25</v>
      </c>
      <c r="D8">
        <f>IF(COUNT(D$2:D7)&gt;$B$9,"",COUNT(D$2:D7)+1)</f>
        <v>7</v>
      </c>
      <c r="E8" s="4">
        <f t="shared" si="0"/>
        <v>100.65</v>
      </c>
      <c r="F8" s="4">
        <f>IF(D8&lt;&gt;"",E8+B$6,"")</f>
        <v>102.9</v>
      </c>
      <c r="G8" s="4">
        <f>IF(D8&lt;=B$9,F8,"")</f>
        <v>102.9</v>
      </c>
      <c r="H8" s="4">
        <f>IF(D8&lt;=B$9,G8+B$10,"")</f>
        <v>117.42500000000001</v>
      </c>
      <c r="I8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9" spans="1:9" x14ac:dyDescent="0.25">
      <c r="A9" t="s">
        <v>4</v>
      </c>
      <c r="B9">
        <f>B7-1</f>
        <v>10</v>
      </c>
      <c r="D9">
        <f>IF(COUNT(D$2:D8)&gt;$B$9,"",COUNT(D$2:D8)+1)</f>
        <v>8</v>
      </c>
      <c r="E9" s="4">
        <f t="shared" si="0"/>
        <v>117.42500000000001</v>
      </c>
      <c r="F9" s="4">
        <f>IF(D9&lt;&gt;"",E9+B$6,"")</f>
        <v>119.67500000000001</v>
      </c>
      <c r="G9" s="4">
        <f>IF(D9&lt;=B$9,F9,"")</f>
        <v>119.67500000000001</v>
      </c>
      <c r="H9" s="4">
        <f>IF(D9&lt;=B$9,G9+B$10,"")</f>
        <v>134.20000000000002</v>
      </c>
      <c r="I9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10" spans="1:9" x14ac:dyDescent="0.25">
      <c r="A10" t="s">
        <v>5</v>
      </c>
      <c r="B10" s="4">
        <f>B8/B9</f>
        <v>14.525</v>
      </c>
      <c r="D10">
        <f>IF(COUNT(D$2:D9)&gt;$B$9,"",COUNT(D$2:D9)+1)</f>
        <v>9</v>
      </c>
      <c r="E10" s="4">
        <f t="shared" si="0"/>
        <v>134.20000000000002</v>
      </c>
      <c r="F10" s="4">
        <f>IF(D10&lt;&gt;"",E10+B$6,"")</f>
        <v>136.45000000000002</v>
      </c>
      <c r="G10" s="4">
        <f>IF(D10&lt;=B$9,F10,"")</f>
        <v>136.45000000000002</v>
      </c>
      <c r="H10" s="4">
        <f>IF(D10&lt;=B$9,G10+B$10,"")</f>
        <v>150.97500000000002</v>
      </c>
      <c r="I10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11" spans="1:9" x14ac:dyDescent="0.25">
      <c r="D11">
        <f>IF(COUNT(D$2:D10)&gt;$B$9,"",COUNT(D$2:D10)+1)</f>
        <v>10</v>
      </c>
      <c r="E11" s="4">
        <f t="shared" si="0"/>
        <v>150.97500000000002</v>
      </c>
      <c r="F11" s="4">
        <f>IF(D11&lt;&gt;"",E11+B$6,"")</f>
        <v>153.22500000000002</v>
      </c>
      <c r="G11" s="4">
        <f>IF(D11&lt;=B$9,F11,"")</f>
        <v>153.22500000000002</v>
      </c>
      <c r="H11" s="4">
        <f>IF(D11&lt;=B$9,G11+B$10,"")</f>
        <v>167.75000000000003</v>
      </c>
      <c r="I11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0</v>
      </c>
    </row>
    <row r="12" spans="1:9" x14ac:dyDescent="0.25">
      <c r="D12">
        <f>IF(COUNT(D$2:D11)&gt;$B$9,"",COUNT(D$2:D11)+1)</f>
        <v>11</v>
      </c>
      <c r="E12" s="4">
        <f t="shared" si="0"/>
        <v>167.75000000000003</v>
      </c>
      <c r="F12" s="4">
        <f>IF(D12&lt;&gt;"",E12+B$6,"")</f>
        <v>170.00000000000003</v>
      </c>
      <c r="G12" s="4" t="str">
        <f>IF(D12&lt;=B$9,F12,"")</f>
        <v/>
      </c>
      <c r="H12" s="4" t="str">
        <f>IF(D12&lt;=B$9,G12+B$10,"")</f>
        <v/>
      </c>
      <c r="I12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3" spans="1:9" x14ac:dyDescent="0.25">
      <c r="A13" t="s">
        <v>15</v>
      </c>
      <c r="B13" t="s">
        <v>14</v>
      </c>
      <c r="D13" t="str">
        <f>IF(COUNT(D$2:D12)&gt;$B$9,"",COUNT(D$2:D12)+1)</f>
        <v/>
      </c>
      <c r="E13" s="4" t="str">
        <f>IF(D13&lt;&gt;"",H12,"")</f>
        <v/>
      </c>
      <c r="F13" s="4" t="str">
        <f>IF(D13&lt;&gt;"",E13+B$6,"")</f>
        <v/>
      </c>
      <c r="G13" s="4" t="str">
        <f>IF(D13&lt;=B$9,F13,"")</f>
        <v/>
      </c>
      <c r="H13" s="4" t="str">
        <f>IF(D13&lt;=B$9,G13+B$10,"")</f>
        <v/>
      </c>
      <c r="I13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4" spans="1:9" x14ac:dyDescent="0.25">
      <c r="A14" s="5">
        <v>45.6</v>
      </c>
      <c r="B14" s="4">
        <f>IF(Sockets4[[#This Row],[Socket Begin]]=0,0,Sockets4[[#This Row],[Socket Begin]]+2)</f>
        <v>47.6</v>
      </c>
      <c r="D14" t="str">
        <f>IF(COUNT(D$2:D13)&gt;$B$9,"",COUNT(D$2:D13)+1)</f>
        <v/>
      </c>
      <c r="E14" s="4" t="str">
        <f t="shared" si="0"/>
        <v/>
      </c>
      <c r="F14" s="4" t="str">
        <f>IF(D14&lt;&gt;"",E14+B$6,"")</f>
        <v/>
      </c>
      <c r="G14" s="4" t="str">
        <f>IF(D14&lt;=B$9,F14,"")</f>
        <v/>
      </c>
      <c r="H14" s="4" t="str">
        <f>IF(D14&lt;=B$9,G14+B$10,"")</f>
        <v/>
      </c>
      <c r="I14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5" spans="1:9" x14ac:dyDescent="0.25">
      <c r="A15" s="5">
        <v>80</v>
      </c>
      <c r="B15" s="4">
        <f>IF(Sockets4[[#This Row],[Socket Begin]]=0,0,Sockets4[[#This Row],[Socket Begin]]+2)</f>
        <v>82</v>
      </c>
      <c r="D15" t="str">
        <f>IF(COUNT(D$2:D14)&gt;$B$9,"",COUNT(D$2:D14)+1)</f>
        <v/>
      </c>
      <c r="E15" s="4" t="str">
        <f t="shared" si="0"/>
        <v/>
      </c>
      <c r="F15" s="4" t="str">
        <f>IF(D15&lt;&gt;"",E15+B$6,"")</f>
        <v/>
      </c>
      <c r="G15" s="4" t="str">
        <f>IF(D15&lt;=B$9,F15,"")</f>
        <v/>
      </c>
      <c r="H15" s="4" t="str">
        <f>IF(D15&lt;=B$9,G15+B$10,"")</f>
        <v/>
      </c>
      <c r="I15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6" spans="1:9" x14ac:dyDescent="0.25">
      <c r="A16" s="5">
        <v>0</v>
      </c>
      <c r="B16" s="4">
        <f>IF(Sockets4[[#This Row],[Socket Begin]]=0,0,Sockets4[[#This Row],[Socket Begin]]+2)</f>
        <v>0</v>
      </c>
      <c r="D16" t="str">
        <f>IF(COUNT(D$2:D15)&gt;$B$9,"",COUNT(D$2:D15)+1)</f>
        <v/>
      </c>
      <c r="E16" s="4" t="str">
        <f t="shared" si="0"/>
        <v/>
      </c>
      <c r="F16" s="4" t="str">
        <f>IF(D16&lt;&gt;"",E16+B$6,"")</f>
        <v/>
      </c>
      <c r="G16" s="4" t="str">
        <f>IF(D16&lt;=B$9,F16,"")</f>
        <v/>
      </c>
      <c r="H16" s="4" t="str">
        <f>IF(D16&lt;=B$9,G16+B$10,"")</f>
        <v/>
      </c>
      <c r="I16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7" spans="1:9" x14ac:dyDescent="0.25">
      <c r="A17" s="5">
        <v>0</v>
      </c>
      <c r="B17" s="4">
        <f>IF(Sockets4[[#This Row],[Socket Begin]]=0,0,Sockets4[[#This Row],[Socket Begin]]+2)</f>
        <v>0</v>
      </c>
      <c r="D17" t="str">
        <f>IF(COUNT(D$2:D16)&gt;$B$9,"",COUNT(D$2:D16)+1)</f>
        <v/>
      </c>
      <c r="E17" s="4" t="str">
        <f t="shared" si="0"/>
        <v/>
      </c>
      <c r="F17" s="4" t="str">
        <f>IF(D17&lt;&gt;"",E17+B$6,"")</f>
        <v/>
      </c>
      <c r="G17" s="4" t="str">
        <f>IF(D17&lt;=B$9,F17,"")</f>
        <v/>
      </c>
      <c r="H17" s="4" t="str">
        <f>IF(D17&lt;=B$9,G17+B$10,"")</f>
        <v/>
      </c>
      <c r="I17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8" spans="1:9" x14ac:dyDescent="0.25">
      <c r="A18" s="5">
        <v>0</v>
      </c>
      <c r="B18" s="4">
        <f>IF(Sockets4[[#This Row],[Socket Begin]]=0,0,Sockets4[[#This Row],[Socket Begin]]+2)</f>
        <v>0</v>
      </c>
      <c r="D18" t="str">
        <f>IF(COUNT(D$2:D17)&gt;$B$9,"",COUNT(D$2:D17)+1)</f>
        <v/>
      </c>
      <c r="E18" s="4" t="str">
        <f t="shared" si="0"/>
        <v/>
      </c>
      <c r="F18" s="4" t="str">
        <f>IF(D18&lt;&gt;"",E18+B$6,"")</f>
        <v/>
      </c>
      <c r="G18" s="4" t="str">
        <f>IF(D18&lt;=B$9,F18,"")</f>
        <v/>
      </c>
      <c r="H18" s="4" t="str">
        <f>IF(D18&lt;=B$9,G18+B$10,"")</f>
        <v/>
      </c>
      <c r="I18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19" spans="1:9" x14ac:dyDescent="0.25">
      <c r="A19" s="5">
        <v>0</v>
      </c>
      <c r="B19" s="4">
        <f>IF(Sockets4[[#This Row],[Socket Begin]]=0,0,Sockets4[[#This Row],[Socket Begin]]+2)</f>
        <v>0</v>
      </c>
      <c r="D19" t="str">
        <f>IF(COUNT(D$2:D18)&gt;$B$9,"",COUNT(D$2:D18)+1)</f>
        <v/>
      </c>
      <c r="E19" s="4" t="str">
        <f t="shared" si="0"/>
        <v/>
      </c>
      <c r="F19" s="4" t="str">
        <f>IF(D19&lt;&gt;"",E19+B$6,"")</f>
        <v/>
      </c>
      <c r="G19" s="4" t="str">
        <f>IF(D19&lt;=B$9,F19,"")</f>
        <v/>
      </c>
      <c r="H19" s="4" t="str">
        <f>IF(D19&lt;=B$9,G19+B$10,"")</f>
        <v/>
      </c>
      <c r="I19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20" spans="1:9" x14ac:dyDescent="0.25">
      <c r="A20" s="5">
        <v>0</v>
      </c>
      <c r="B20" s="4">
        <f>IF(Sockets4[[#This Row],[Socket Begin]]=0,0,Sockets4[[#This Row],[Socket Begin]]+2)</f>
        <v>0</v>
      </c>
      <c r="D20" t="str">
        <f>IF(COUNT(D$2:D19)&gt;$B$9,"",COUNT(D$2:D19)+1)</f>
        <v/>
      </c>
      <c r="E20" s="4" t="str">
        <f t="shared" si="0"/>
        <v/>
      </c>
      <c r="F20" s="4" t="str">
        <f>IF(D20&lt;&gt;"",E20+B$6,"")</f>
        <v/>
      </c>
      <c r="G20" s="4" t="str">
        <f>IF(D20&lt;=B$9,F20,"")</f>
        <v/>
      </c>
      <c r="H20" s="4" t="str">
        <f>IF(D20&lt;=B$9,G20+B$10,"")</f>
        <v/>
      </c>
      <c r="I20" s="1">
        <f>COUNTIF(Sockets4[Socket Begin],"&gt;" &amp; Wall4[[#This Row],[Opening Begin]])+COUNTIF(Sockets4[Socket Begin],"&lt;" &amp;Wall4[[#This Row],[Opening End]])-COUNT(Sockets4[Socket Begin]) + COUNTIF(Sockets4[Socket End],"&gt;" &amp; Wall4[[#This Row],[Opening Begin]])+COUNTIF(Sockets4[Socket End],"&lt;" &amp;Wall4[[#This Row],[Opening End]])-COUNT(Sockets4[Socket End])</f>
        <v>-14</v>
      </c>
    </row>
    <row r="21" spans="1:9" x14ac:dyDescent="0.25">
      <c r="D21" t="str">
        <f>IF(COUNT(D$2:D20)+1&gt;$B$9,"",COUNT(D$2:D20)+1)</f>
        <v/>
      </c>
    </row>
    <row r="22" spans="1:9" x14ac:dyDescent="0.25">
      <c r="D22" t="str">
        <f>IF(COUNT(D$2:D21)+1&gt;$B$9,"",COUNT(D$2:D21)+1)</f>
        <v/>
      </c>
    </row>
    <row r="23" spans="1:9" x14ac:dyDescent="0.25">
      <c r="D23" t="str">
        <f>IF(COUNT(D$2:D22)+1&gt;$B$9,"",COUNT(D$2:D22)+1)</f>
        <v/>
      </c>
    </row>
    <row r="24" spans="1:9" x14ac:dyDescent="0.25">
      <c r="D24" t="str">
        <f>IF(COUNT(D$2:D23)+1&gt;$B$9,"",COUNT(D$2:D23)+1)</f>
        <v/>
      </c>
    </row>
    <row r="25" spans="1:9" x14ac:dyDescent="0.25">
      <c r="D25" t="str">
        <f>IF(COUNT(D$2:D24)+1&gt;$B$9,"",COUNT(D$2:D24)+1)</f>
        <v/>
      </c>
    </row>
    <row r="26" spans="1:9" x14ac:dyDescent="0.25">
      <c r="D26" t="str">
        <f>IF(COUNT(D$2:D25)+1&gt;$B$9,"",COUNT(D$2:D25)+1)</f>
        <v/>
      </c>
    </row>
  </sheetData>
  <conditionalFormatting sqref="I1:I1048576">
    <cfRule type="cellIs" dxfId="34" priority="1" operator="equal">
      <formula>1</formula>
    </cfRule>
    <cfRule type="cellIs" dxfId="33" priority="2" operator="equal">
      <formula>2</formula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BoardBatten Wall (1)</vt:lpstr>
      <vt:lpstr>BoardBatten Wall (2)</vt:lpstr>
      <vt:lpstr>BoardBatten Wall (3)</vt:lpstr>
      <vt:lpstr>BoardBatten Wall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O'Neill (CDNA)</dc:creator>
  <cp:lastModifiedBy>Michael O'Neill</cp:lastModifiedBy>
  <dcterms:created xsi:type="dcterms:W3CDTF">2018-08-11T16:41:39Z</dcterms:created>
  <dcterms:modified xsi:type="dcterms:W3CDTF">2018-09-11T15:47:22Z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moneill@microsoft.com</vt:lpwstr>
  </property>
  <property fmtid="{D5CDD505-2E9C-101B-9397-08002B2CF9AE}" pid="5" name="MSIP_Label_f42aa342-8706-4288-bd11-ebb85995028c_SetDate">
    <vt:lpwstr>2018-08-11T17:10:56.7298958Z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